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nlmerry\Documents\PM Web\Templates\Revised Forms - Reduced CCs\"/>
    </mc:Choice>
  </mc:AlternateContent>
  <bookViews>
    <workbookView xWindow="0" yWindow="0" windowWidth="28800" windowHeight="12636" activeTab="1"/>
  </bookViews>
  <sheets>
    <sheet name="Instructions" sheetId="22" r:id="rId1"/>
    <sheet name="Contractor CP" sheetId="12" r:id="rId2"/>
    <sheet name="Paste Copy" sheetId="17" r:id="rId3"/>
    <sheet name="Roll Up" sheetId="14" state="hidden" r:id="rId4"/>
    <sheet name="info Grid" sheetId="19" state="hidden" r:id="rId5"/>
  </sheets>
  <calcPr calcId="152511"/>
  <customWorkbookViews>
    <customWorkbookView name="Ramirez, Jason S - Personal View" guid="{639ECF96-23BF-4DA5-8C9E-C3703B9A6C69}" mergeInterval="0" personalView="1" maximized="1" xWindow="-8"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65" i="12" l="1"/>
  <c r="H65" i="12" s="1"/>
  <c r="J65" i="12" s="1"/>
  <c r="G64" i="12"/>
  <c r="H64" i="12" s="1"/>
  <c r="J64" i="12" s="1"/>
  <c r="G63" i="12"/>
  <c r="H63" i="12" s="1"/>
  <c r="J63" i="12" s="1"/>
  <c r="G62" i="12"/>
  <c r="H62" i="12" s="1"/>
  <c r="J62" i="12" s="1"/>
  <c r="H61" i="12"/>
  <c r="J61" i="12" s="1"/>
  <c r="G61" i="12"/>
  <c r="H59" i="12"/>
  <c r="U62" i="12" s="1"/>
  <c r="G59" i="12"/>
  <c r="G55" i="12"/>
  <c r="H55" i="12" s="1"/>
  <c r="J55" i="12" s="1"/>
  <c r="G54" i="12"/>
  <c r="H54" i="12" s="1"/>
  <c r="J54" i="12" s="1"/>
  <c r="G53" i="12"/>
  <c r="H53" i="12" s="1"/>
  <c r="J53" i="12" s="1"/>
  <c r="G52" i="12"/>
  <c r="H52" i="12" s="1"/>
  <c r="J52" i="12" s="1"/>
  <c r="H51" i="12"/>
  <c r="J51" i="12" s="1"/>
  <c r="G51" i="12"/>
  <c r="H49" i="12"/>
  <c r="U52" i="12" s="1"/>
  <c r="G49" i="12"/>
  <c r="G45" i="12"/>
  <c r="H45" i="12" s="1"/>
  <c r="J45" i="12" s="1"/>
  <c r="G44" i="12"/>
  <c r="H44" i="12" s="1"/>
  <c r="J44" i="12" s="1"/>
  <c r="G43" i="12"/>
  <c r="H43" i="12" s="1"/>
  <c r="J43" i="12" s="1"/>
  <c r="G42" i="12"/>
  <c r="H42" i="12" s="1"/>
  <c r="J42" i="12" s="1"/>
  <c r="H41" i="12"/>
  <c r="J41" i="12" s="1"/>
  <c r="G41" i="12"/>
  <c r="H39" i="12"/>
  <c r="U42" i="12" s="1"/>
  <c r="G39" i="12"/>
  <c r="W11" i="12"/>
  <c r="W10" i="12"/>
  <c r="W9" i="12"/>
  <c r="K59" i="12" l="1"/>
  <c r="J59" i="12"/>
  <c r="U60" i="12"/>
  <c r="U61" i="12"/>
  <c r="K49" i="12"/>
  <c r="J49" i="12"/>
  <c r="U50" i="12"/>
  <c r="U51" i="12"/>
  <c r="K39" i="12"/>
  <c r="J39" i="12"/>
  <c r="U41" i="12"/>
  <c r="U40" i="12"/>
  <c r="W12" i="12"/>
  <c r="G25" i="12"/>
  <c r="H25" i="12" s="1"/>
  <c r="U63" i="12" l="1"/>
  <c r="W61" i="12"/>
  <c r="M59" i="12"/>
  <c r="N59" i="12" s="1"/>
  <c r="W60" i="12"/>
  <c r="W62" i="12"/>
  <c r="U53" i="12"/>
  <c r="W51" i="12"/>
  <c r="M49" i="12"/>
  <c r="N49" i="12" s="1"/>
  <c r="W50" i="12"/>
  <c r="W52" i="12"/>
  <c r="U43" i="12"/>
  <c r="W41" i="12"/>
  <c r="M39" i="12"/>
  <c r="N39" i="12" s="1"/>
  <c r="W40" i="12"/>
  <c r="W42" i="12"/>
  <c r="J2" i="17"/>
  <c r="W63" i="12" l="1"/>
  <c r="W53" i="12"/>
  <c r="W43" i="12"/>
  <c r="F3" i="17"/>
  <c r="G35" i="12" l="1"/>
  <c r="H35" i="12" s="1"/>
  <c r="J35" i="12" s="1"/>
  <c r="G34" i="12"/>
  <c r="H34" i="12" s="1"/>
  <c r="J34" i="12" s="1"/>
  <c r="G33" i="12"/>
  <c r="H33" i="12" s="1"/>
  <c r="J33" i="12" s="1"/>
  <c r="G32" i="12"/>
  <c r="H32" i="12" s="1"/>
  <c r="J32" i="12" s="1"/>
  <c r="G31" i="12"/>
  <c r="H31" i="12" s="1"/>
  <c r="J31" i="12" s="1"/>
  <c r="G29" i="12"/>
  <c r="H29" i="12" s="1"/>
  <c r="J29" i="12" l="1"/>
  <c r="U31" i="12"/>
  <c r="U30" i="12"/>
  <c r="U32" i="12"/>
  <c r="K29" i="12"/>
  <c r="H6" i="12"/>
  <c r="U33" i="12" l="1"/>
  <c r="M29" i="12"/>
  <c r="N29" i="12" s="1"/>
  <c r="H9" i="12" s="1"/>
  <c r="W32" i="12"/>
  <c r="W31" i="12"/>
  <c r="W30" i="12"/>
  <c r="H7" i="12"/>
  <c r="U11" i="12"/>
  <c r="U9" i="12"/>
  <c r="U10" i="12"/>
  <c r="I2" i="19"/>
  <c r="W33" i="12" l="1"/>
  <c r="U12" i="12"/>
  <c r="A2" i="19"/>
  <c r="H10" i="12" l="1"/>
  <c r="B3" i="14"/>
  <c r="C41" i="14" l="1"/>
  <c r="B5" i="14" s="1"/>
  <c r="A23" i="19" l="1"/>
  <c r="A18" i="19"/>
  <c r="A17" i="19"/>
  <c r="A15" i="19"/>
  <c r="A19" i="19"/>
  <c r="H8" i="12" l="1"/>
  <c r="A21" i="19"/>
  <c r="A6" i="19"/>
  <c r="A14" i="19"/>
  <c r="A27" i="19"/>
  <c r="A25" i="19"/>
  <c r="A22" i="19"/>
  <c r="A13" i="19"/>
  <c r="A30" i="19"/>
  <c r="A9" i="19"/>
  <c r="A8" i="19"/>
  <c r="A31" i="19"/>
  <c r="A26" i="19"/>
  <c r="A32" i="19"/>
  <c r="A29" i="19"/>
  <c r="A7" i="19"/>
  <c r="A16" i="19"/>
  <c r="A20" i="19"/>
  <c r="A28" i="19"/>
  <c r="A24" i="19"/>
  <c r="A12" i="19" l="1"/>
  <c r="A11" i="19"/>
  <c r="A5" i="19"/>
  <c r="A10" i="19"/>
  <c r="H11" i="12" l="1"/>
  <c r="A4" i="19"/>
  <c r="H12" i="12" l="1"/>
  <c r="H13" i="12" l="1"/>
  <c r="H14" i="12"/>
  <c r="H16" i="12" l="1"/>
  <c r="A3" i="19" l="1"/>
  <c r="CB30" i="17" s="1" a="1"/>
  <c r="CB30" i="17" s="1"/>
  <c r="H18" i="12"/>
  <c r="CH29" i="17" l="1" a="1"/>
  <c r="CH29" i="17" s="1"/>
  <c r="CJ7" i="17" a="1"/>
  <c r="CJ7" i="17" s="1"/>
  <c r="CH26" i="17" a="1"/>
  <c r="CH26" i="17" s="1"/>
  <c r="CJ3" i="17" a="1"/>
  <c r="CJ3" i="17" s="1"/>
  <c r="CE29" i="17" a="1"/>
  <c r="CE29" i="17" s="1"/>
  <c r="CJ24" i="17" a="1"/>
  <c r="CJ24" i="17" s="1"/>
  <c r="CV13" i="17" a="1"/>
  <c r="CV13" i="17" s="1"/>
  <c r="CF2" i="17" a="1"/>
  <c r="CF2" i="17" s="1"/>
  <c r="CA2" i="17" s="1"/>
  <c r="CE18" i="17" a="1"/>
  <c r="CE18" i="17" s="1"/>
  <c r="CE14" i="17" a="1"/>
  <c r="CE14" i="17" s="1"/>
  <c r="CJ26" i="17" a="1"/>
  <c r="CJ26" i="17" s="1"/>
  <c r="CB13" i="17" a="1"/>
  <c r="CB13" i="17" s="1"/>
  <c r="CF30" i="17" a="1"/>
  <c r="CF30" i="17" s="1"/>
  <c r="CA30" i="17" s="1"/>
  <c r="CH8" i="17" a="1"/>
  <c r="CH8" i="17" s="1"/>
  <c r="CD24" i="17" a="1"/>
  <c r="CD24" i="17" s="1"/>
  <c r="CB23" i="17" a="1"/>
  <c r="CB23" i="17" s="1"/>
  <c r="CB24" i="17" a="1"/>
  <c r="CB24" i="17" s="1"/>
  <c r="CE23" i="17" a="1"/>
  <c r="CE23" i="17" s="1"/>
  <c r="CJ31" i="17" a="1"/>
  <c r="CJ31" i="17" s="1"/>
  <c r="CF6" i="17" a="1"/>
  <c r="CF6" i="17" s="1"/>
  <c r="CA6" i="17" s="1"/>
  <c r="CF28" i="17" a="1"/>
  <c r="CF28" i="17" s="1"/>
  <c r="CA28" i="17" s="1"/>
  <c r="CJ29" i="17" a="1"/>
  <c r="CJ29" i="17" s="1"/>
  <c r="CV6" i="17" a="1"/>
  <c r="CV6" i="17" s="1"/>
  <c r="CE27" i="17" a="1"/>
  <c r="CE27" i="17" s="1"/>
  <c r="CD14" i="17" a="1"/>
  <c r="CD14" i="17" s="1"/>
  <c r="CE21" i="17" a="1"/>
  <c r="CE21" i="17" s="1"/>
  <c r="CB29" i="17" a="1"/>
  <c r="CB29" i="17" s="1"/>
  <c r="CJ8" i="17" a="1"/>
  <c r="CJ8" i="17" s="1"/>
  <c r="CB3" i="17" a="1"/>
  <c r="CB3" i="17" s="1"/>
  <c r="CH5" i="17" a="1"/>
  <c r="CH5" i="17" s="1"/>
  <c r="CU28" i="17" a="1"/>
  <c r="CU28" i="17" s="1"/>
  <c r="CJ22" i="17" a="1"/>
  <c r="CJ22" i="17" s="1"/>
  <c r="CU7" i="17" a="1"/>
  <c r="CU7" i="17" s="1"/>
  <c r="CJ10" i="17" a="1"/>
  <c r="CJ10" i="17" s="1"/>
  <c r="CU30" i="17" a="1"/>
  <c r="CU30" i="17" s="1"/>
  <c r="CV18" i="17" a="1"/>
  <c r="CV18" i="17" s="1"/>
  <c r="CD3" i="17" a="1"/>
  <c r="CD3" i="17" s="1"/>
  <c r="CF27" i="17" a="1"/>
  <c r="CF27" i="17" s="1"/>
  <c r="CA27" i="17" s="1"/>
  <c r="CU24" i="17" a="1"/>
  <c r="CU24" i="17" s="1"/>
  <c r="CE20" i="17" a="1"/>
  <c r="CE20" i="17" s="1"/>
  <c r="CH15" i="17" a="1"/>
  <c r="CH15" i="17" s="1"/>
  <c r="CU10" i="17" a="1"/>
  <c r="CU10" i="17" s="1"/>
  <c r="CU13" i="17" a="1"/>
  <c r="CU13" i="17" s="1"/>
  <c r="CB14" i="17" a="1"/>
  <c r="CB14" i="17" s="1"/>
  <c r="CJ5" i="17" a="1"/>
  <c r="CJ5" i="17" s="1"/>
  <c r="CE8" i="17" a="1"/>
  <c r="CE8" i="17" s="1"/>
  <c r="CD5" i="17" a="1"/>
  <c r="CD5" i="17" s="1"/>
  <c r="CD8" i="17" a="1"/>
  <c r="CD8" i="17" s="1"/>
  <c r="CU27" i="17" a="1"/>
  <c r="CU27" i="17" s="1"/>
  <c r="CB15" i="17" a="1"/>
  <c r="CB15" i="17" s="1"/>
  <c r="CF21" i="17" a="1"/>
  <c r="CF21" i="17" s="1"/>
  <c r="CA21" i="17" s="1"/>
  <c r="CD19" i="17" a="1"/>
  <c r="CD19" i="17" s="1"/>
  <c r="CH25" i="17" a="1"/>
  <c r="CH25" i="17" s="1"/>
  <c r="CB16" i="17" a="1"/>
  <c r="CB16" i="17" s="1"/>
  <c r="CF12" i="17" a="1"/>
  <c r="CF12" i="17" s="1"/>
  <c r="CA12" i="17" s="1"/>
  <c r="CH31" i="17" a="1"/>
  <c r="CH31" i="17" s="1"/>
  <c r="CU31" i="17" a="1"/>
  <c r="CU31" i="17" s="1"/>
  <c r="CU29" i="17" a="1"/>
  <c r="CU29" i="17" s="1"/>
  <c r="H20" i="12"/>
  <c r="F2" i="17"/>
  <c r="CH2" i="17" a="1"/>
  <c r="CH2" i="17" s="1"/>
  <c r="CH12" i="17" a="1"/>
  <c r="CH12" i="17" s="1"/>
  <c r="CF29" i="17" a="1"/>
  <c r="CF29" i="17" s="1"/>
  <c r="CA29" i="17" s="1"/>
  <c r="CV17" i="17" a="1"/>
  <c r="CV17" i="17" s="1"/>
  <c r="CV8" i="17" a="1"/>
  <c r="CV8" i="17" s="1"/>
  <c r="CU6" i="17" a="1"/>
  <c r="CU6" i="17" s="1"/>
  <c r="CE9" i="17" a="1"/>
  <c r="CE9" i="17" s="1"/>
  <c r="CV28" i="17" a="1"/>
  <c r="CV28" i="17" s="1"/>
  <c r="CE13" i="17" a="1"/>
  <c r="CE13" i="17" s="1"/>
  <c r="CH6" i="17" a="1"/>
  <c r="CH6" i="17" s="1"/>
  <c r="CJ17" i="17" a="1"/>
  <c r="CJ17" i="17" s="1"/>
  <c r="CE6" i="17" a="1"/>
  <c r="CE6" i="17" s="1"/>
  <c r="CH21" i="17" a="1"/>
  <c r="CH21" i="17" s="1"/>
  <c r="CU12" i="17" a="1"/>
  <c r="CU12" i="17" s="1"/>
  <c r="CJ13" i="17" a="1"/>
  <c r="CJ13" i="17" s="1"/>
  <c r="CU16" i="17" a="1"/>
  <c r="CU16" i="17" s="1"/>
  <c r="CB5" i="17" a="1"/>
  <c r="CB5" i="17" s="1"/>
  <c r="CD18" i="17" a="1"/>
  <c r="CD18" i="17" s="1"/>
  <c r="CE25" i="17" a="1"/>
  <c r="CE25" i="17" s="1"/>
  <c r="CF15" i="17" a="1"/>
  <c r="CF15" i="17" s="1"/>
  <c r="CA15" i="17" s="1"/>
  <c r="CH13" i="17" a="1"/>
  <c r="CH13" i="17" s="1"/>
  <c r="CE10" i="17" a="1"/>
  <c r="CE10" i="17" s="1"/>
  <c r="CD15" i="17" a="1"/>
  <c r="CD15" i="17" s="1"/>
  <c r="CE26" i="17" a="1"/>
  <c r="CE26" i="17" s="1"/>
  <c r="CF17" i="17" a="1"/>
  <c r="CF17" i="17" s="1"/>
  <c r="CA17" i="17" s="1"/>
  <c r="CF5" i="17" a="1"/>
  <c r="CF5" i="17" s="1"/>
  <c r="CA5" i="17" s="1"/>
  <c r="CH30" i="17" a="1"/>
  <c r="CH30" i="17" s="1"/>
  <c r="CJ14" i="17" a="1"/>
  <c r="CJ14" i="17" s="1"/>
  <c r="CU18" i="17" a="1"/>
  <c r="CU18" i="17" s="1"/>
  <c r="CB19" i="17" a="1"/>
  <c r="CB19" i="17" s="1"/>
  <c r="CE16" i="17" a="1"/>
  <c r="CE16" i="17" s="1"/>
  <c r="CF16" i="17" a="1"/>
  <c r="CF16" i="17" s="1"/>
  <c r="CA16" i="17" s="1"/>
  <c r="CB2" i="17" a="1"/>
  <c r="CB2" i="17" s="1"/>
  <c r="CH11" i="17" a="1"/>
  <c r="CH11" i="17" s="1"/>
  <c r="CV16" i="17" a="1"/>
  <c r="CV16" i="17" s="1"/>
  <c r="CJ16" i="17" a="1"/>
  <c r="CJ16" i="17" s="1"/>
  <c r="CV15" i="17" a="1"/>
  <c r="CV15" i="17" s="1"/>
  <c r="CB27" i="17" a="1"/>
  <c r="CB27" i="17" s="1"/>
  <c r="CU9" i="17" a="1"/>
  <c r="CU9" i="17" s="1"/>
  <c r="CV19" i="17" a="1"/>
  <c r="CV19" i="17" s="1"/>
  <c r="CB12" i="17" a="1"/>
  <c r="CB12" i="17" s="1"/>
  <c r="CB10" i="17" a="1"/>
  <c r="CB10" i="17" s="1"/>
  <c r="CD23" i="17" a="1"/>
  <c r="CD23" i="17" s="1"/>
  <c r="CE30" i="17" a="1"/>
  <c r="CE30" i="17" s="1"/>
  <c r="CF26" i="17" a="1"/>
  <c r="CF26" i="17" s="1"/>
  <c r="CA26" i="17" s="1"/>
  <c r="CH18" i="17" a="1"/>
  <c r="CH18" i="17" s="1"/>
  <c r="CD2" i="17" a="1"/>
  <c r="CD2" i="17" s="1"/>
  <c r="CD25" i="17" a="1"/>
  <c r="CD25" i="17" s="1"/>
  <c r="CE31" i="17" a="1"/>
  <c r="CE31" i="17" s="1"/>
  <c r="CF22" i="17" a="1"/>
  <c r="CF22" i="17" s="1"/>
  <c r="CA22" i="17" s="1"/>
  <c r="CH9" i="17" a="1"/>
  <c r="CH9" i="17" s="1"/>
  <c r="CV21" i="17" a="1"/>
  <c r="CV21" i="17" s="1"/>
  <c r="CV30" i="17" a="1"/>
  <c r="CV30" i="17" s="1"/>
  <c r="CD20" i="17" a="1"/>
  <c r="CD20" i="17" s="1"/>
  <c r="CE24" i="17" a="1"/>
  <c r="CE24" i="17" s="1"/>
  <c r="CF20" i="17" a="1"/>
  <c r="CF20" i="17" s="1"/>
  <c r="CA20" i="17" s="1"/>
  <c r="CE11" i="17" a="1"/>
  <c r="CE11" i="17" s="1"/>
  <c r="CH19" i="17" a="1"/>
  <c r="CH19" i="17" s="1"/>
  <c r="CE7" i="17" a="1"/>
  <c r="CE7" i="17" s="1"/>
  <c r="CJ20" i="17" a="1"/>
  <c r="CJ20" i="17" s="1"/>
  <c r="CU15" i="17" a="1"/>
  <c r="CU15" i="17" s="1"/>
  <c r="CV27" i="17" a="1"/>
  <c r="CV27" i="17" s="1"/>
  <c r="CJ25" i="17" a="1"/>
  <c r="CJ25" i="17" s="1"/>
  <c r="CU17" i="17" a="1"/>
  <c r="CU17" i="17" s="1"/>
  <c r="CV26" i="17" a="1"/>
  <c r="CV26" i="17" s="1"/>
  <c r="CB17" i="17" a="1"/>
  <c r="CB17" i="17" s="1"/>
  <c r="CB18" i="17" a="1"/>
  <c r="CB18" i="17" s="1"/>
  <c r="CU21" i="17" a="1"/>
  <c r="CU21" i="17" s="1"/>
  <c r="CB28" i="17" a="1"/>
  <c r="CB28" i="17" s="1"/>
  <c r="CD17" i="17" a="1"/>
  <c r="CD17" i="17" s="1"/>
  <c r="CJ6" i="17" a="1"/>
  <c r="CJ6" i="17" s="1"/>
  <c r="CV12" i="17" a="1"/>
  <c r="CV12" i="17" s="1"/>
  <c r="CD10" i="17" a="1"/>
  <c r="CD10" i="17" s="1"/>
  <c r="CV11" i="17" a="1"/>
  <c r="CV11" i="17" s="1"/>
  <c r="CF11" i="17" a="1"/>
  <c r="CF11" i="17" s="1"/>
  <c r="CA11" i="17" s="1"/>
  <c r="CH20" i="17" a="1"/>
  <c r="CH20" i="17" s="1"/>
  <c r="CU11" i="17" a="1"/>
  <c r="CU11" i="17" s="1"/>
  <c r="CE12" i="17" a="1"/>
  <c r="CE12" i="17" s="1"/>
  <c r="CJ12" i="17" a="1"/>
  <c r="CJ12" i="17" s="1"/>
  <c r="CB20" i="17" a="1"/>
  <c r="CB20" i="17" s="1"/>
  <c r="CB7" i="17" a="1"/>
  <c r="CB7" i="17" s="1"/>
  <c r="CD21" i="17" a="1"/>
  <c r="CD21" i="17" s="1"/>
  <c r="CF7" i="17" a="1"/>
  <c r="CF7" i="17" s="1"/>
  <c r="CA7" i="17" s="1"/>
  <c r="CJ27" i="17" a="1"/>
  <c r="CJ27" i="17" s="1"/>
  <c r="CV5" i="17" a="1"/>
  <c r="CV5" i="17" s="1"/>
  <c r="CF18" i="17" a="1"/>
  <c r="CF18" i="17" s="1"/>
  <c r="CA18" i="17" s="1"/>
  <c r="CV3" i="17" a="1"/>
  <c r="CV3" i="17" s="1"/>
  <c r="CF25" i="17" a="1"/>
  <c r="CF25" i="17" s="1"/>
  <c r="CA25" i="17" s="1"/>
  <c r="CV20" i="17" a="1"/>
  <c r="CV20" i="17" s="1"/>
  <c r="CV14" i="17" a="1"/>
  <c r="CV14" i="17" s="1"/>
  <c r="CH17" i="17" a="1"/>
  <c r="CH17" i="17" s="1"/>
  <c r="CJ28" i="17" a="1"/>
  <c r="CJ28" i="17" s="1"/>
  <c r="CD16" i="17" a="1"/>
  <c r="CD16" i="17" s="1"/>
  <c r="CF13" i="17" a="1"/>
  <c r="CF13" i="17" s="1"/>
  <c r="CA13" i="17" s="1"/>
  <c r="CV2" i="17" a="1"/>
  <c r="CV2" i="17" s="1"/>
  <c r="CV25" i="17" a="1"/>
  <c r="CV25" i="17" s="1"/>
  <c r="CJ18" i="17" a="1"/>
  <c r="CJ18" i="17" s="1"/>
  <c r="CU23" i="17" a="1"/>
  <c r="CU23" i="17" s="1"/>
  <c r="CV23" i="17" a="1"/>
  <c r="CV23" i="17" s="1"/>
  <c r="CJ19" i="17" a="1"/>
  <c r="CJ19" i="17" s="1"/>
  <c r="CB21" i="17" a="1"/>
  <c r="CB21" i="17" s="1"/>
  <c r="CD22" i="17" a="1"/>
  <c r="CD22" i="17" s="1"/>
  <c r="CE17" i="17" a="1"/>
  <c r="CE17" i="17" s="1"/>
  <c r="CU8" i="17" a="1"/>
  <c r="CU8" i="17" s="1"/>
  <c r="CF10" i="17" a="1"/>
  <c r="CF10" i="17" s="1"/>
  <c r="CA10" i="17" s="1"/>
  <c r="CF14" i="17" a="1"/>
  <c r="CF14" i="17" s="1"/>
  <c r="CA14" i="17" s="1"/>
  <c r="CJ11" i="17" a="1"/>
  <c r="CJ11" i="17" s="1"/>
  <c r="CU19" i="17" a="1"/>
  <c r="CU19" i="17" s="1"/>
  <c r="CH16" i="17" a="1"/>
  <c r="CH16" i="17" s="1"/>
  <c r="CD31" i="17" a="1"/>
  <c r="CD31" i="17" s="1"/>
  <c r="CH22" i="17" a="1"/>
  <c r="CH22" i="17" s="1"/>
  <c r="CD13" i="17" a="1"/>
  <c r="CD13" i="17" s="1"/>
  <c r="CF9" i="17" a="1"/>
  <c r="CF9" i="17" s="1"/>
  <c r="CA9" i="17" s="1"/>
  <c r="CH28" i="17" a="1"/>
  <c r="CH28" i="17" s="1"/>
  <c r="CU22" i="17" a="1"/>
  <c r="CU22" i="17" s="1"/>
  <c r="CD26" i="17" a="1"/>
  <c r="CD26" i="17" s="1"/>
  <c r="CF23" i="17" a="1"/>
  <c r="CF23" i="17" s="1"/>
  <c r="CA23" i="17" s="1"/>
  <c r="CJ21" i="17" a="1"/>
  <c r="CJ21" i="17" s="1"/>
  <c r="CB9" i="17" a="1"/>
  <c r="CB9" i="17" s="1"/>
  <c r="CJ23" i="17" a="1"/>
  <c r="CJ23" i="17" s="1"/>
  <c r="CV22" i="17" a="1"/>
  <c r="CV22" i="17" s="1"/>
  <c r="CD6" i="17" a="1"/>
  <c r="CD6" i="17" s="1"/>
  <c r="CD29" i="17" a="1"/>
  <c r="CD29" i="17" s="1"/>
  <c r="CF31" i="17" a="1"/>
  <c r="CF31" i="17" s="1"/>
  <c r="CA31" i="17" s="1"/>
  <c r="CH24" i="17" a="1"/>
  <c r="CH24" i="17" s="1"/>
  <c r="CD7" i="17" a="1"/>
  <c r="CD7" i="17" s="1"/>
  <c r="CD30" i="17" a="1"/>
  <c r="CD30" i="17" s="1"/>
  <c r="CE3" i="17" a="1"/>
  <c r="CE3" i="17" s="1"/>
  <c r="CV9" i="17" a="1"/>
  <c r="CV9" i="17" s="1"/>
  <c r="CH14" i="17" a="1"/>
  <c r="CH14" i="17" s="1"/>
  <c r="CE2" i="17" a="1"/>
  <c r="CE2" i="17" s="1"/>
  <c r="CU3" i="17" a="1"/>
  <c r="CU3" i="17" s="1"/>
  <c r="CV24" i="17" a="1"/>
  <c r="CV24" i="17" s="1"/>
  <c r="CB25" i="17" a="1"/>
  <c r="CB25" i="17" s="1"/>
  <c r="CD28" i="17" a="1"/>
  <c r="CD28" i="17" s="1"/>
  <c r="CE28" i="17" a="1"/>
  <c r="CE28" i="17" s="1"/>
  <c r="CF24" i="17" a="1"/>
  <c r="CF24" i="17" s="1"/>
  <c r="CA24" i="17" s="1"/>
  <c r="CH3" i="17" a="1"/>
  <c r="CH3" i="17" s="1"/>
  <c r="CH23" i="17" a="1"/>
  <c r="CH23" i="17" s="1"/>
  <c r="CJ30" i="17" a="1"/>
  <c r="CJ30" i="17" s="1"/>
  <c r="CU20" i="17" a="1"/>
  <c r="CU20" i="17" s="1"/>
  <c r="CB6" i="17" a="1"/>
  <c r="CB6" i="17" s="1"/>
  <c r="CV7" i="17" a="1"/>
  <c r="CV7" i="17" s="1"/>
  <c r="CJ2" i="17" a="1"/>
  <c r="CJ2" i="17" s="1"/>
  <c r="CB22" i="17" a="1"/>
  <c r="CB22" i="17" s="1"/>
  <c r="CF19" i="17" a="1"/>
  <c r="CF19" i="17" s="1"/>
  <c r="CA19" i="17" s="1"/>
  <c r="CH10" i="17" a="1"/>
  <c r="CH10" i="17" s="1"/>
  <c r="CV29" i="17" a="1"/>
  <c r="CV29" i="17" s="1"/>
  <c r="CF3" i="17" a="1"/>
  <c r="CF3" i="17" s="1"/>
  <c r="CA3" i="17" s="1"/>
  <c r="CE15" i="17" a="1"/>
  <c r="CE15" i="17" s="1"/>
  <c r="CE5" i="17" a="1"/>
  <c r="CE5" i="17" s="1"/>
  <c r="CJ9" i="17" a="1"/>
  <c r="CJ9" i="17" s="1"/>
  <c r="CB8" i="17" a="1"/>
  <c r="CB8" i="17" s="1"/>
  <c r="CF8" i="17" a="1"/>
  <c r="CF8" i="17" s="1"/>
  <c r="CA8" i="17" s="1"/>
  <c r="CH27" i="17" a="1"/>
  <c r="CH27" i="17" s="1"/>
  <c r="CU26" i="17" a="1"/>
  <c r="CU26" i="17" s="1"/>
  <c r="CU25" i="17" a="1"/>
  <c r="CU25" i="17" s="1"/>
  <c r="CB26" i="17" a="1"/>
  <c r="CB26" i="17" s="1"/>
  <c r="CD27" i="17" a="1"/>
  <c r="CD27" i="17" s="1"/>
  <c r="CE22" i="17" a="1"/>
  <c r="CE22" i="17" s="1"/>
  <c r="CD9" i="17" a="1"/>
  <c r="CD9" i="17" s="1"/>
  <c r="CD12" i="17" a="1"/>
  <c r="CD12" i="17" s="1"/>
  <c r="CJ15" i="17" a="1"/>
  <c r="CJ15" i="17" s="1"/>
  <c r="CU14" i="17" a="1"/>
  <c r="CU14" i="17" s="1"/>
  <c r="CV10" i="17" a="1"/>
  <c r="CV10" i="17" s="1"/>
  <c r="CB11" i="17" a="1"/>
  <c r="CB11" i="17" s="1"/>
  <c r="CE19" i="17" a="1"/>
  <c r="CE19" i="17" s="1"/>
  <c r="CD11" i="17" a="1"/>
  <c r="CD11" i="17" s="1"/>
  <c r="CV31" i="17" a="1"/>
  <c r="CV31" i="17" s="1"/>
  <c r="CH7" i="17" a="1"/>
  <c r="CH7" i="17" s="1"/>
  <c r="CU2" i="17" a="1"/>
  <c r="CU2" i="17" s="1"/>
  <c r="CU5" i="17" a="1"/>
  <c r="CU5" i="17" s="1"/>
  <c r="CB31" i="17" a="1"/>
  <c r="CB31" i="17" s="1"/>
  <c r="A33" i="19" l="1"/>
</calcChain>
</file>

<file path=xl/comments1.xml><?xml version="1.0" encoding="utf-8"?>
<comments xmlns="http://schemas.openxmlformats.org/spreadsheetml/2006/main">
  <authors>
    <author>Merry, Nick</author>
  </authors>
  <commentList>
    <comment ref="C8" authorId="0" shapeId="0">
      <text>
        <r>
          <rPr>
            <b/>
            <sz val="9"/>
            <color indexed="81"/>
            <rFont val="Tahoma"/>
            <family val="2"/>
          </rPr>
          <t>Merry, Nick:</t>
        </r>
        <r>
          <rPr>
            <sz val="9"/>
            <color indexed="81"/>
            <rFont val="Tahoma"/>
            <family val="2"/>
          </rPr>
          <t xml:space="preserve">
The vaues that would be used for the onl line change request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<sst xmlns="http://schemas.openxmlformats.org/spreadsheetml/2006/main" count="633" uniqueCount="217">
  <si>
    <t>Self Performed Work</t>
  </si>
  <si>
    <t>TOTAL VALUE OF PROPOSAL</t>
  </si>
  <si>
    <t>Subcontractor Name</t>
  </si>
  <si>
    <t>03-01-014110</t>
  </si>
  <si>
    <t>Insurance &amp; Bonds</t>
  </si>
  <si>
    <t>03-02-000000</t>
  </si>
  <si>
    <t>Existing Conditions</t>
  </si>
  <si>
    <t>03-03-000000</t>
  </si>
  <si>
    <t>Concrete</t>
  </si>
  <si>
    <t>03-04-000000</t>
  </si>
  <si>
    <t>Masonry</t>
  </si>
  <si>
    <t>03-05-000000</t>
  </si>
  <si>
    <t>Metals</t>
  </si>
  <si>
    <t>03-06-000000</t>
  </si>
  <si>
    <t>Wood, Plastics, Composites</t>
  </si>
  <si>
    <t>03-07-000000</t>
  </si>
  <si>
    <t>Thermal and Moisture Protection</t>
  </si>
  <si>
    <t>03-08-000000</t>
  </si>
  <si>
    <t>Openings</t>
  </si>
  <si>
    <t>03-09-000000</t>
  </si>
  <si>
    <t>Finishes</t>
  </si>
  <si>
    <t>03-10-000000</t>
  </si>
  <si>
    <t>Specialties</t>
  </si>
  <si>
    <t>03-11-000000</t>
  </si>
  <si>
    <t>Contractor Provided Equipment</t>
  </si>
  <si>
    <t>03-12-000000</t>
  </si>
  <si>
    <t>Contractor Provided Fixtures and Furnishings</t>
  </si>
  <si>
    <t>Labor</t>
  </si>
  <si>
    <t>Equipment</t>
  </si>
  <si>
    <t>Summary of Lower Tiers</t>
  </si>
  <si>
    <t>Subcontractor Subtotal</t>
  </si>
  <si>
    <t>Markup</t>
  </si>
  <si>
    <t>Self Perform Subtotal</t>
  </si>
  <si>
    <t>TOTAL COST OF WORK</t>
  </si>
  <si>
    <t>Cost of Performance &amp; Payment Bond</t>
  </si>
  <si>
    <t>General Conditions</t>
  </si>
  <si>
    <t>Total Bonds and Insurance</t>
  </si>
  <si>
    <t>OCO Number</t>
  </si>
  <si>
    <t>Contractor Name</t>
  </si>
  <si>
    <t>Total Value of Proposals</t>
  </si>
  <si>
    <t>Total days claimed</t>
  </si>
  <si>
    <t>TOTAL Value</t>
  </si>
  <si>
    <t>03-01-</t>
  </si>
  <si>
    <t>Contractor Provided Moving Expenses</t>
  </si>
  <si>
    <t>03-01-014123</t>
  </si>
  <si>
    <t>Permits &amp; Fees</t>
  </si>
  <si>
    <t>03-13-000000</t>
  </si>
  <si>
    <t>Specialty Construction</t>
  </si>
  <si>
    <t>03-14-000000</t>
  </si>
  <si>
    <t>Conveying Equipment</t>
  </si>
  <si>
    <t>03-21-000000</t>
  </si>
  <si>
    <t>Fire Suppression</t>
  </si>
  <si>
    <t>03-22-000000</t>
  </si>
  <si>
    <t>Plumbing</t>
  </si>
  <si>
    <t>03-23-000000</t>
  </si>
  <si>
    <t>HVAC</t>
  </si>
  <si>
    <t>03-25-000000</t>
  </si>
  <si>
    <t>Integrated Automation</t>
  </si>
  <si>
    <t>03-26-000000</t>
  </si>
  <si>
    <t>Electrical</t>
  </si>
  <si>
    <t>03-27-000000</t>
  </si>
  <si>
    <t>Construction Contractor Provided Communications</t>
  </si>
  <si>
    <t>03-28-000000</t>
  </si>
  <si>
    <t>Electronic Safety &amp; Security</t>
  </si>
  <si>
    <t>03-31-000000</t>
  </si>
  <si>
    <t>Earthwork</t>
  </si>
  <si>
    <t>03-32-000000</t>
  </si>
  <si>
    <t>Exterior Improvements</t>
  </si>
  <si>
    <t>03-33-000000</t>
  </si>
  <si>
    <t>Utilities</t>
  </si>
  <si>
    <t>03-34-000000</t>
  </si>
  <si>
    <t>Transportation</t>
  </si>
  <si>
    <t>03-35-000000</t>
  </si>
  <si>
    <t>Waterway and Marine Construction</t>
  </si>
  <si>
    <t>03-44-000000</t>
  </si>
  <si>
    <t>Pollution and Waste Control Equipment</t>
  </si>
  <si>
    <t>03-46-000000</t>
  </si>
  <si>
    <t>Water and Wastewater Equipment</t>
  </si>
  <si>
    <t>Contractor Fee and mark up</t>
  </si>
  <si>
    <t>This Worksheet provides a summary of the CP costs by Cost Code in a format that can be uploaded or cut and pasted into PMWeb.</t>
  </si>
  <si>
    <t>Line #</t>
  </si>
  <si>
    <t>Attachments</t>
  </si>
  <si>
    <t>Item</t>
  </si>
  <si>
    <t>Description</t>
  </si>
  <si>
    <t>Currency</t>
  </si>
  <si>
    <t>Ext. Cost</t>
  </si>
  <si>
    <t>Commitment Line</t>
  </si>
  <si>
    <t>Cost Code</t>
  </si>
  <si>
    <t>Cost Type</t>
  </si>
  <si>
    <t>Days</t>
  </si>
  <si>
    <t>Phase</t>
  </si>
  <si>
    <t>WBS</t>
  </si>
  <si>
    <t>Period</t>
  </si>
  <si>
    <t>Assigned To</t>
  </si>
  <si>
    <t>Manufacturer</t>
  </si>
  <si>
    <t>Mfr. #</t>
  </si>
  <si>
    <t>CE ID</t>
  </si>
  <si>
    <t>CCO ID</t>
  </si>
  <si>
    <t>Notes</t>
  </si>
  <si>
    <t>Type of Markup</t>
  </si>
  <si>
    <t>Capital Work Complete</t>
  </si>
  <si>
    <t>Amount</t>
  </si>
  <si>
    <t/>
  </si>
  <si>
    <t>General Requirements</t>
  </si>
  <si>
    <t>USD - Dollars (USA)</t>
  </si>
  <si>
    <t>Contractor Fee &amp; Mark-up</t>
  </si>
  <si>
    <t>Instructions</t>
  </si>
  <si>
    <t>03-03-030000</t>
  </si>
  <si>
    <t>03-04-040000</t>
  </si>
  <si>
    <t>03-05-050000</t>
  </si>
  <si>
    <t>03-06-060000</t>
  </si>
  <si>
    <t>03-07-070000</t>
  </si>
  <si>
    <t>03-08-080000</t>
  </si>
  <si>
    <t>03-09-090000</t>
  </si>
  <si>
    <t>03-10-100000</t>
  </si>
  <si>
    <t>03-11-110000</t>
  </si>
  <si>
    <t>03-12-120000</t>
  </si>
  <si>
    <t>03-13-130000</t>
  </si>
  <si>
    <t>03-14-140000</t>
  </si>
  <si>
    <t>03-21-210000</t>
  </si>
  <si>
    <t>03-22-220000</t>
  </si>
  <si>
    <t>03-23-230000</t>
  </si>
  <si>
    <t>03-25-250000</t>
  </si>
  <si>
    <t>03-26-260000</t>
  </si>
  <si>
    <t>03-27-270000</t>
  </si>
  <si>
    <t>03-28-280000</t>
  </si>
  <si>
    <t>03-31-310000</t>
  </si>
  <si>
    <t>03-32-320000</t>
  </si>
  <si>
    <t>03-33-330000</t>
  </si>
  <si>
    <t>03-34-340000</t>
  </si>
  <si>
    <t>03-35-350000</t>
  </si>
  <si>
    <t>03-44-440000</t>
  </si>
  <si>
    <t>03-46-460000</t>
  </si>
  <si>
    <t>03-02-020000</t>
  </si>
  <si>
    <t>Click on the +Add button</t>
  </si>
  <si>
    <t>In the Justification field, provide a sufficiently detailed justification.</t>
  </si>
  <si>
    <t>Under the Category field, select 'Change Order Proposal' from the drop down menu.</t>
  </si>
  <si>
    <t>Click the save icon at the top.</t>
  </si>
  <si>
    <t>In PM Web, click the Paste From Excel button.</t>
  </si>
  <si>
    <t>In PM Web, select Online Change Request under Change Management.</t>
  </si>
  <si>
    <t>Click the Submit button</t>
  </si>
  <si>
    <t>Complete the Company, Project, Commitment, Description, and Record # fields</t>
  </si>
  <si>
    <t>Total cost of work</t>
  </si>
  <si>
    <t>Cost of Insurance (Builders risk if applicable)</t>
  </si>
  <si>
    <t>Prime Contractor</t>
  </si>
  <si>
    <t>Project Contingency</t>
  </si>
  <si>
    <t>99-99-999999</t>
  </si>
  <si>
    <t>03-95-014110</t>
  </si>
  <si>
    <t>General Conditions (if additional days requested and additional cost)</t>
  </si>
  <si>
    <t>Verify the data in the 'Change Request Recap' section.</t>
  </si>
  <si>
    <t>Click OK for the 'Use Ctrl+V to paste your data' pop up.</t>
  </si>
  <si>
    <t>Hold down the Ctrl button on your key board and press V to paste the data in PM Web.</t>
  </si>
  <si>
    <t>Contractor Provided Communications</t>
  </si>
  <si>
    <t>Additional days</t>
  </si>
  <si>
    <t>requested</t>
  </si>
  <si>
    <t>03-95-010000</t>
  </si>
  <si>
    <t>03-96-014119</t>
  </si>
  <si>
    <t>03-01-000000</t>
  </si>
  <si>
    <t>General Conditions (less Insurance &amp; Bonds)</t>
  </si>
  <si>
    <t>Click the save icon at the top to save the header.</t>
  </si>
  <si>
    <t>Save this worksheet as a pdf or .xlsx file.</t>
  </si>
  <si>
    <t>Project</t>
  </si>
  <si>
    <t>Labor Mark up (%)</t>
  </si>
  <si>
    <t>Total Labor with mark up</t>
  </si>
  <si>
    <t>Subcontractor 1</t>
  </si>
  <si>
    <t>Lower Tier Total</t>
  </si>
  <si>
    <t>Subcontractor Cost of Work</t>
  </si>
  <si>
    <t>Lower Tier Subcontractor Name</t>
  </si>
  <si>
    <t>03-00-000000</t>
  </si>
  <si>
    <t>Construction Cost</t>
  </si>
  <si>
    <t>Construction Allowances</t>
  </si>
  <si>
    <t>04-97-018888</t>
  </si>
  <si>
    <t>Change Request No.</t>
  </si>
  <si>
    <t xml:space="preserve">Enter the Material, Equipment and Labor Costs for subcontractor 1. </t>
  </si>
  <si>
    <t>Enter the Material, Equipment and Labor Costs for each of that subcontractor's lower tier subcontractors.</t>
  </si>
  <si>
    <t xml:space="preserve">Repeat the process for additional subcontractors and their lower tiers. </t>
  </si>
  <si>
    <t xml:space="preserve">Enter all self-performed Material, Equipment and Labor costs.  </t>
  </si>
  <si>
    <t xml:space="preserve">If you are requesting a time extension, enter the additional days requested.  </t>
  </si>
  <si>
    <r>
      <t xml:space="preserve">Under the Details tab, deselect the 'Use Units' box  </t>
    </r>
    <r>
      <rPr>
        <sz val="11"/>
        <color theme="1"/>
        <rFont val="Calibri"/>
        <family val="2"/>
        <scheme val="minor"/>
      </rPr>
      <t>If 'Use Units' box is selected you will get an 'Invalid Data' message when you try to paste.</t>
    </r>
  </si>
  <si>
    <t>Attach a copy of this worksheet and other backup under the 'Attachments' tab in PM Web.</t>
  </si>
  <si>
    <t>Subcontracted Work Subtotal</t>
  </si>
  <si>
    <t>Self Performed Work Subtotal</t>
  </si>
  <si>
    <t>Subtotal for Self Performed Work Cost</t>
  </si>
  <si>
    <t>Subtotal for Subcontracted Work Cost</t>
  </si>
  <si>
    <t>VALUE OF PROPOSAL (less Allowances)</t>
  </si>
  <si>
    <t>(Prime Contractor to include this form in addition to other supporting documentation as backup in PM Web Attachements tab when submitting)</t>
  </si>
  <si>
    <t>If applicable, enter the percentage for Builder's Risk Insurance.</t>
  </si>
  <si>
    <t>Subtotal Lower Tier Work</t>
  </si>
  <si>
    <t>Subcontractor</t>
  </si>
  <si>
    <t>Subcontractor 1 Self Performed Work</t>
  </si>
  <si>
    <t>Subcontractor 4 Self Performed Work</t>
  </si>
  <si>
    <t>Subcontractor 3 Self Performed Work</t>
  </si>
  <si>
    <t>Subcontractor 2 Self Performed Work</t>
  </si>
  <si>
    <t>Enter Change Request number in row 3.</t>
  </si>
  <si>
    <t>Enter Project information in rows 1 and 2.</t>
  </si>
  <si>
    <t>All light blue fields are unlocked for vendor input.</t>
  </si>
  <si>
    <t>Return to this spreadsheet and go to the 'Paste Copy' tab.  Select and copy cells A2 to V3.</t>
  </si>
  <si>
    <t>Lower Tier Subcontractor</t>
  </si>
  <si>
    <t>Lower Tier Subcontractor Costs</t>
  </si>
  <si>
    <t xml:space="preserve">Mark Up (See contract/UGC) </t>
  </si>
  <si>
    <t>Additional Subcontractor Insurance (Justification Required)</t>
  </si>
  <si>
    <t>Justification for Additional Subcontractor Insurance</t>
  </si>
  <si>
    <t>Materials &amp; Supplies</t>
  </si>
  <si>
    <t>Self Perform Mark up (%)</t>
  </si>
  <si>
    <t>Markup on Lower Tier (%)</t>
  </si>
  <si>
    <t>Enter the mark-up percentages for subcontractor and lower tier subcontractors (Refer to contract/UGC).</t>
  </si>
  <si>
    <t>Enter the Mark Up/Fee (refer contract/UGC).</t>
  </si>
  <si>
    <t>If applicable, enter the percentage for performance and payment bonds.</t>
  </si>
  <si>
    <t>If applicable, enter costs for any additional subcontractor insurance and the required justification.</t>
  </si>
  <si>
    <t>If a time extension is requested and you are requesting general conditions associated with the days, enter the amount requested.  Note, concurrent delays due not warrant additional General Conditions.  Requests for time will require a critical path analysis be attached to the change order proposal.</t>
  </si>
  <si>
    <t>Once you have entered all the costs, review the 'Paste Copy' tab to verify information.  This prepares the data in the 'Paste Copy' tab for the cut/paste to PM Web performed in step 23.</t>
  </si>
  <si>
    <t xml:space="preserve"> Allowances included in Change (justification required)</t>
  </si>
  <si>
    <t>Justification for Allowances</t>
  </si>
  <si>
    <t>If any allowances are approved to be included, enter the amount and justification in row 19.</t>
  </si>
  <si>
    <t>Self performed</t>
  </si>
  <si>
    <t>Subcontracted</t>
  </si>
  <si>
    <t>These cells check mark up against UH UGC limits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</si>
</sst>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_(&quot;$&quot;* #,##0_);_(&quot;$&quot;* \(#,##0\);_(&quot;$&quot;* &quot;-&quot;??_);_(@_)"/>
    <numFmt numFmtId="165" formatCode="0.000"/>
  </numFmts>
  <fonts count="29" x14ac:knownFonts="1">
    <font>
      <sz val="11"/>
      <color theme="1"/>
      <name val="Calibri"/>
      <family val="2"/>
      <scheme val="minor"/>
    </font>
    <font>
      <sz val="11"/>
      <color theme="1"/>
      <name val="Calibri"/>
      <family val="2"/>
      <scheme val="minor"/>
    </font>
    <font>
      <b/>
      <sz val="11"/>
      <color theme="1"/>
      <name val="Calibri"/>
      <family val="2"/>
      <scheme val="minor"/>
    </font>
    <font>
      <sz val="9"/>
      <name val="Verdana"/>
      <family val="2"/>
    </font>
    <font>
      <i/>
      <sz val="11"/>
      <color theme="1"/>
      <name val="Calibri"/>
      <family val="2"/>
      <scheme val="minor"/>
    </font>
    <font>
      <sz val="9"/>
      <color indexed="81"/>
      <name val="Tahoma"/>
      <family val="2"/>
    </font>
    <font>
      <b/>
      <sz val="9"/>
      <color indexed="81"/>
      <name val="Tahoma"/>
      <family val="2"/>
    </font>
    <font>
      <b/>
      <sz val="9"/>
      <color rgb="FF00008B"/>
      <name val="Verdana"/>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9"/>
      <color rgb="FF00008B"/>
      <name val="Verdana"/>
      <family val="2"/>
    </font>
    <font>
      <b/>
      <sz val="14"/>
      <color theme="1"/>
      <name val="Calibri"/>
      <family val="2"/>
      <scheme val="minor"/>
    </font>
    <font>
      <b/>
      <sz val="9"/>
      <color theme="0"/>
      <name val="Verdana"/>
      <family val="2"/>
    </font>
    <font>
      <sz val="10"/>
      <color theme="0"/>
      <name val="Consolas"/>
      <family val="3"/>
    </font>
    <font>
      <i/>
      <sz val="11"/>
      <name val="Calibri"/>
      <family val="2"/>
      <scheme val="minor"/>
    </font>
    <font>
      <i/>
      <sz val="9"/>
      <name val="Verdana"/>
      <family val="2"/>
    </font>
  </fonts>
  <fills count="40">
    <fill>
      <patternFill patternType="none"/>
    </fill>
    <fill>
      <patternFill patternType="gray125"/>
    </fill>
    <fill>
      <patternFill patternType="solid">
        <fgColor theme="4" tint="0.79998168889431442"/>
        <bgColor indexed="64"/>
      </patternFill>
    </fill>
    <fill>
      <patternFill patternType="solid">
        <fgColor rgb="FF99CC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0000"/>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rgb="FF000000"/>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rgb="FF000000"/>
      </right>
      <top/>
      <bottom/>
      <diagonal/>
    </border>
    <border>
      <left style="thin">
        <color indexed="64"/>
      </left>
      <right style="thin">
        <color indexed="64"/>
      </right>
      <top/>
      <bottom/>
      <diagonal/>
    </border>
    <border>
      <left style="thin">
        <color indexed="64"/>
      </left>
      <right/>
      <top/>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thin">
        <color rgb="FF000000"/>
      </left>
      <right style="medium">
        <color indexed="64"/>
      </right>
      <top style="thin">
        <color indexed="64"/>
      </top>
      <bottom style="double">
        <color indexed="64"/>
      </bottom>
      <diagonal/>
    </border>
    <border>
      <left style="thin">
        <color rgb="FF000000"/>
      </left>
      <right style="medium">
        <color indexed="64"/>
      </right>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medium">
        <color indexed="64"/>
      </bottom>
      <diagonal/>
    </border>
  </borders>
  <cellStyleXfs count="44">
    <xf numFmtId="0" fontId="0" fillId="0" borderId="0"/>
    <xf numFmtId="44"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0" fontId="9" fillId="0" borderId="33" applyNumberFormat="0" applyFill="0" applyAlignment="0" applyProtection="0"/>
    <xf numFmtId="0" fontId="10" fillId="0" borderId="34" applyNumberFormat="0" applyFill="0" applyAlignment="0" applyProtection="0"/>
    <xf numFmtId="0" fontId="11" fillId="0" borderId="35" applyNumberFormat="0" applyFill="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36" applyNumberFormat="0" applyAlignment="0" applyProtection="0"/>
    <xf numFmtId="0" fontId="16" fillId="8" borderId="37" applyNumberFormat="0" applyAlignment="0" applyProtection="0"/>
    <xf numFmtId="0" fontId="17" fillId="8" borderId="36" applyNumberFormat="0" applyAlignment="0" applyProtection="0"/>
    <xf numFmtId="0" fontId="18" fillId="0" borderId="38" applyNumberFormat="0" applyFill="0" applyAlignment="0" applyProtection="0"/>
    <xf numFmtId="0" fontId="19" fillId="9" borderId="39" applyNumberFormat="0" applyAlignment="0" applyProtection="0"/>
    <xf numFmtId="0" fontId="20" fillId="0" borderId="0" applyNumberFormat="0" applyFill="0" applyBorder="0" applyAlignment="0" applyProtection="0"/>
    <xf numFmtId="0" fontId="1" fillId="10" borderId="40" applyNumberFormat="0" applyFont="0" applyAlignment="0" applyProtection="0"/>
    <xf numFmtId="0" fontId="21" fillId="0" borderId="0" applyNumberFormat="0" applyFill="0" applyBorder="0" applyAlignment="0" applyProtection="0"/>
    <xf numFmtId="0" fontId="2" fillId="0" borderId="41" applyNumberFormat="0" applyFill="0" applyAlignment="0" applyProtection="0"/>
    <xf numFmtId="0" fontId="22"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2"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2"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2"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2"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2"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cellStyleXfs>
  <cellXfs count="161">
    <xf numFmtId="0" fontId="0" fillId="0" borderId="0" xfId="0"/>
    <xf numFmtId="0" fontId="0" fillId="0" borderId="0" xfId="0" applyAlignment="1">
      <alignment horizontal="right"/>
    </xf>
    <xf numFmtId="49" fontId="3" fillId="0" borderId="5" xfId="0" applyNumberFormat="1" applyFont="1" applyBorder="1" applyAlignment="1">
      <alignment wrapText="1"/>
    </xf>
    <xf numFmtId="44" fontId="0" fillId="0" borderId="21" xfId="1" applyFont="1" applyBorder="1"/>
    <xf numFmtId="44" fontId="0" fillId="0" borderId="19" xfId="1" applyFont="1" applyBorder="1"/>
    <xf numFmtId="0" fontId="0" fillId="2" borderId="0" xfId="0" applyFill="1"/>
    <xf numFmtId="44" fontId="0" fillId="0" borderId="0" xfId="0" applyNumberFormat="1"/>
    <xf numFmtId="44" fontId="2" fillId="0" borderId="6" xfId="0" applyNumberFormat="1" applyFont="1" applyBorder="1"/>
    <xf numFmtId="0" fontId="2" fillId="0" borderId="6" xfId="0" applyFont="1" applyBorder="1"/>
    <xf numFmtId="0" fontId="3" fillId="0" borderId="5" xfId="0" applyFont="1" applyBorder="1" applyAlignment="1">
      <alignment wrapText="1"/>
    </xf>
    <xf numFmtId="0" fontId="7" fillId="3" borderId="0" xfId="0" applyFont="1" applyFill="1"/>
    <xf numFmtId="49" fontId="0" fillId="0" borderId="0" xfId="0" applyNumberFormat="1"/>
    <xf numFmtId="4" fontId="0" fillId="0" borderId="0" xfId="0" applyNumberFormat="1"/>
    <xf numFmtId="0" fontId="0" fillId="2" borderId="0" xfId="0" applyFill="1" applyProtection="1">
      <protection locked="0"/>
    </xf>
    <xf numFmtId="0" fontId="0" fillId="0" borderId="0" xfId="0" applyProtection="1">
      <protection locked="0"/>
    </xf>
    <xf numFmtId="0" fontId="0" fillId="0" borderId="0" xfId="0" applyBorder="1" applyProtection="1">
      <protection locked="0"/>
    </xf>
    <xf numFmtId="0" fontId="0" fillId="0" borderId="0" xfId="0"/>
    <xf numFmtId="0" fontId="7" fillId="3" borderId="5" xfId="0" applyFont="1" applyFill="1" applyBorder="1" applyAlignment="1">
      <alignment wrapText="1"/>
    </xf>
    <xf numFmtId="0" fontId="23" fillId="0" borderId="5" xfId="0" applyFont="1" applyBorder="1" applyAlignment="1">
      <alignment wrapText="1"/>
    </xf>
    <xf numFmtId="164" fontId="0" fillId="2" borderId="7" xfId="1" applyNumberFormat="1" applyFont="1" applyFill="1" applyBorder="1" applyProtection="1">
      <protection locked="0"/>
    </xf>
    <xf numFmtId="164" fontId="0" fillId="2" borderId="8" xfId="1" applyNumberFormat="1" applyFont="1" applyFill="1" applyBorder="1" applyProtection="1">
      <protection locked="0"/>
    </xf>
    <xf numFmtId="164" fontId="0" fillId="2" borderId="1" xfId="1" applyNumberFormat="1" applyFont="1" applyFill="1" applyBorder="1" applyProtection="1">
      <protection locked="0"/>
    </xf>
    <xf numFmtId="164" fontId="0" fillId="2" borderId="9" xfId="1" applyNumberFormat="1" applyFont="1" applyFill="1" applyBorder="1" applyProtection="1">
      <protection locked="0"/>
    </xf>
    <xf numFmtId="0" fontId="0" fillId="0" borderId="0" xfId="0" applyProtection="1"/>
    <xf numFmtId="0" fontId="0" fillId="0" borderId="0" xfId="0" applyBorder="1" applyProtection="1"/>
    <xf numFmtId="164" fontId="0" fillId="0" borderId="8" xfId="1" applyNumberFormat="1" applyFont="1" applyBorder="1" applyProtection="1"/>
    <xf numFmtId="164" fontId="0" fillId="0" borderId="1" xfId="1" applyNumberFormat="1" applyFont="1" applyBorder="1" applyProtection="1"/>
    <xf numFmtId="0" fontId="0" fillId="0" borderId="27" xfId="0" applyBorder="1" applyAlignment="1" applyProtection="1">
      <alignment wrapText="1"/>
    </xf>
    <xf numFmtId="0" fontId="0" fillId="0" borderId="3" xfId="0" applyBorder="1" applyProtection="1"/>
    <xf numFmtId="0" fontId="3" fillId="0" borderId="0" xfId="0" applyFont="1" applyBorder="1" applyAlignment="1" applyProtection="1">
      <alignment wrapText="1"/>
    </xf>
    <xf numFmtId="49" fontId="3" fillId="0" borderId="0" xfId="0" applyNumberFormat="1" applyFont="1" applyBorder="1" applyAlignment="1" applyProtection="1">
      <alignment wrapText="1"/>
    </xf>
    <xf numFmtId="9" fontId="0" fillId="0" borderId="0" xfId="2" applyFont="1" applyFill="1" applyBorder="1" applyProtection="1"/>
    <xf numFmtId="0" fontId="2" fillId="0" borderId="2" xfId="0" applyFont="1" applyBorder="1" applyProtection="1"/>
    <xf numFmtId="0" fontId="0" fillId="0" borderId="14" xfId="0" applyBorder="1" applyProtection="1"/>
    <xf numFmtId="0" fontId="0" fillId="0" borderId="28" xfId="0" applyBorder="1" applyAlignment="1" applyProtection="1">
      <alignment wrapText="1"/>
    </xf>
    <xf numFmtId="0" fontId="0" fillId="0" borderId="29" xfId="0" applyBorder="1" applyAlignment="1" applyProtection="1">
      <alignment wrapText="1"/>
    </xf>
    <xf numFmtId="0" fontId="0" fillId="0" borderId="14" xfId="0" applyBorder="1" applyAlignment="1" applyProtection="1">
      <alignment wrapText="1"/>
    </xf>
    <xf numFmtId="0" fontId="0" fillId="0" borderId="30" xfId="0" applyBorder="1" applyAlignment="1" applyProtection="1">
      <alignment wrapText="1"/>
    </xf>
    <xf numFmtId="0" fontId="7" fillId="0" borderId="0" xfId="0" applyFont="1" applyFill="1"/>
    <xf numFmtId="0" fontId="0" fillId="0" borderId="0" xfId="0" applyFill="1"/>
    <xf numFmtId="0" fontId="0" fillId="0" borderId="0" xfId="0" applyFill="1" applyBorder="1"/>
    <xf numFmtId="0" fontId="7" fillId="3" borderId="5" xfId="0" applyNumberFormat="1" applyFont="1" applyFill="1" applyBorder="1" applyAlignment="1">
      <alignment wrapText="1"/>
    </xf>
    <xf numFmtId="0" fontId="23" fillId="0" borderId="5" xfId="0" applyNumberFormat="1" applyFont="1" applyBorder="1" applyAlignment="1">
      <alignment wrapText="1"/>
    </xf>
    <xf numFmtId="0" fontId="0" fillId="0" borderId="0" xfId="0" applyNumberFormat="1"/>
    <xf numFmtId="0" fontId="0" fillId="0" borderId="0" xfId="0" applyAlignment="1">
      <alignment wrapText="1"/>
    </xf>
    <xf numFmtId="0" fontId="0" fillId="0" borderId="0" xfId="0" quotePrefix="1" applyAlignment="1">
      <alignment horizontal="right" vertical="center"/>
    </xf>
    <xf numFmtId="0" fontId="0" fillId="0" borderId="0" xfId="0" applyAlignment="1">
      <alignment horizontal="right" vertical="center"/>
    </xf>
    <xf numFmtId="0" fontId="24" fillId="0" borderId="0" xfId="0" applyFont="1" applyAlignment="1">
      <alignment horizontal="left"/>
    </xf>
    <xf numFmtId="44" fontId="0" fillId="0" borderId="0" xfId="0" applyNumberFormat="1" applyFill="1" applyProtection="1"/>
    <xf numFmtId="0" fontId="0" fillId="0" borderId="42" xfId="0" applyBorder="1" applyAlignment="1" applyProtection="1">
      <alignment wrapText="1"/>
    </xf>
    <xf numFmtId="0" fontId="0" fillId="0" borderId="31" xfId="0" applyBorder="1" applyProtection="1"/>
    <xf numFmtId="0" fontId="0" fillId="0" borderId="15" xfId="0" applyBorder="1" applyProtection="1"/>
    <xf numFmtId="0" fontId="0" fillId="0" borderId="45" xfId="0" applyBorder="1" applyProtection="1"/>
    <xf numFmtId="0" fontId="0" fillId="0" borderId="43" xfId="0" applyBorder="1" applyProtection="1"/>
    <xf numFmtId="0" fontId="2" fillId="0" borderId="23" xfId="0" applyFont="1" applyBorder="1" applyProtection="1"/>
    <xf numFmtId="0" fontId="2" fillId="0" borderId="24" xfId="0" applyFont="1" applyBorder="1" applyProtection="1"/>
    <xf numFmtId="0" fontId="2" fillId="0" borderId="0" xfId="0" applyFont="1" applyBorder="1" applyProtection="1"/>
    <xf numFmtId="164" fontId="0" fillId="0" borderId="18" xfId="0" applyNumberFormat="1" applyBorder="1" applyProtection="1"/>
    <xf numFmtId="164" fontId="2" fillId="0" borderId="22" xfId="0" applyNumberFormat="1" applyFont="1" applyBorder="1" applyProtection="1"/>
    <xf numFmtId="0" fontId="2" fillId="0" borderId="0" xfId="0" applyFont="1" applyFill="1" applyBorder="1" applyProtection="1"/>
    <xf numFmtId="0" fontId="0" fillId="0" borderId="46" xfId="0" applyBorder="1" applyProtection="1"/>
    <xf numFmtId="164" fontId="0" fillId="2" borderId="17" xfId="1" applyNumberFormat="1" applyFont="1" applyFill="1" applyBorder="1" applyProtection="1">
      <protection locked="0"/>
    </xf>
    <xf numFmtId="0" fontId="2" fillId="0" borderId="23" xfId="0" applyFont="1" applyFill="1" applyBorder="1" applyProtection="1"/>
    <xf numFmtId="0" fontId="0" fillId="0" borderId="1" xfId="0" applyBorder="1" applyProtection="1"/>
    <xf numFmtId="44" fontId="2" fillId="0" borderId="0" xfId="0" applyNumberFormat="1" applyFont="1" applyFill="1" applyBorder="1" applyProtection="1"/>
    <xf numFmtId="0" fontId="0" fillId="0" borderId="47" xfId="0" applyBorder="1" applyProtection="1"/>
    <xf numFmtId="0" fontId="0" fillId="0" borderId="48" xfId="0" applyBorder="1" applyProtection="1"/>
    <xf numFmtId="0" fontId="0" fillId="2" borderId="0" xfId="0" applyFill="1" applyAlignment="1">
      <alignment horizontal="right"/>
    </xf>
    <xf numFmtId="0" fontId="0" fillId="2" borderId="0" xfId="0" applyFill="1" applyAlignment="1" applyProtection="1">
      <alignment horizontal="left"/>
      <protection locked="0"/>
    </xf>
    <xf numFmtId="0" fontId="0" fillId="0" borderId="17" xfId="0" applyBorder="1" applyProtection="1"/>
    <xf numFmtId="0" fontId="0" fillId="0" borderId="21" xfId="0" applyBorder="1" applyProtection="1"/>
    <xf numFmtId="0" fontId="25" fillId="0" borderId="0" xfId="0" applyFont="1" applyFill="1" applyBorder="1" applyAlignment="1">
      <alignment wrapText="1"/>
    </xf>
    <xf numFmtId="0" fontId="25" fillId="0" borderId="0" xfId="0" applyNumberFormat="1" applyFont="1" applyFill="1" applyBorder="1" applyAlignment="1">
      <alignment wrapText="1"/>
    </xf>
    <xf numFmtId="2" fontId="25" fillId="0" borderId="0" xfId="0" applyNumberFormat="1" applyFont="1" applyFill="1" applyBorder="1" applyAlignment="1">
      <alignment wrapText="1"/>
    </xf>
    <xf numFmtId="0" fontId="25" fillId="0" borderId="0" xfId="0" applyFont="1" applyFill="1" applyBorder="1"/>
    <xf numFmtId="0" fontId="22" fillId="0" borderId="0" xfId="0" applyFont="1" applyFill="1" applyBorder="1"/>
    <xf numFmtId="0" fontId="26" fillId="0" borderId="0" xfId="0" applyFont="1" applyFill="1" applyBorder="1"/>
    <xf numFmtId="0" fontId="22" fillId="0" borderId="0" xfId="0" applyNumberFormat="1" applyFont="1" applyFill="1" applyBorder="1"/>
    <xf numFmtId="2" fontId="22" fillId="0" borderId="0" xfId="0" applyNumberFormat="1" applyFont="1" applyFill="1" applyBorder="1"/>
    <xf numFmtId="0" fontId="0" fillId="0" borderId="43" xfId="0" applyBorder="1" applyProtection="1">
      <protection locked="0"/>
    </xf>
    <xf numFmtId="0" fontId="0" fillId="0" borderId="4" xfId="0" applyBorder="1" applyProtection="1"/>
    <xf numFmtId="0" fontId="2" fillId="0" borderId="20" xfId="0" applyFont="1" applyBorder="1" applyProtection="1"/>
    <xf numFmtId="10" fontId="0" fillId="2" borderId="23" xfId="2" applyNumberFormat="1" applyFont="1" applyFill="1" applyBorder="1" applyProtection="1">
      <protection locked="0"/>
    </xf>
    <xf numFmtId="0" fontId="0" fillId="0" borderId="49" xfId="0" applyBorder="1" applyProtection="1"/>
    <xf numFmtId="0" fontId="0" fillId="0" borderId="50" xfId="0" applyBorder="1" applyProtection="1"/>
    <xf numFmtId="0" fontId="2" fillId="0" borderId="26" xfId="0" applyFont="1" applyBorder="1" applyProtection="1"/>
    <xf numFmtId="0" fontId="0" fillId="0" borderId="51" xfId="0" applyBorder="1" applyProtection="1"/>
    <xf numFmtId="0" fontId="0" fillId="0" borderId="52" xfId="0" applyBorder="1" applyProtection="1"/>
    <xf numFmtId="0" fontId="0" fillId="0" borderId="53" xfId="0" applyBorder="1" applyProtection="1"/>
    <xf numFmtId="10" fontId="0" fillId="0" borderId="2" xfId="2" applyNumberFormat="1" applyFont="1" applyFill="1" applyBorder="1" applyProtection="1">
      <protection locked="0"/>
    </xf>
    <xf numFmtId="0" fontId="2" fillId="0" borderId="0" xfId="0" applyFont="1" applyAlignment="1">
      <alignment wrapText="1"/>
    </xf>
    <xf numFmtId="0" fontId="2" fillId="0" borderId="17" xfId="0" applyFont="1" applyBorder="1" applyAlignment="1" applyProtection="1">
      <alignment horizontal="center" wrapText="1"/>
    </xf>
    <xf numFmtId="9" fontId="0" fillId="2" borderId="8" xfId="2" applyFont="1" applyFill="1" applyBorder="1" applyProtection="1">
      <protection locked="0"/>
    </xf>
    <xf numFmtId="0" fontId="0" fillId="0" borderId="0" xfId="0" applyFill="1" applyProtection="1"/>
    <xf numFmtId="49" fontId="3" fillId="0" borderId="56" xfId="0" applyNumberFormat="1" applyFont="1" applyBorder="1" applyAlignment="1" applyProtection="1">
      <alignment wrapText="1"/>
    </xf>
    <xf numFmtId="164" fontId="0" fillId="2" borderId="57" xfId="1" applyNumberFormat="1" applyFont="1" applyFill="1" applyBorder="1" applyProtection="1">
      <protection locked="0"/>
    </xf>
    <xf numFmtId="164" fontId="0" fillId="2" borderId="58" xfId="1" applyNumberFormat="1" applyFont="1" applyFill="1" applyBorder="1" applyProtection="1">
      <protection locked="0"/>
    </xf>
    <xf numFmtId="9" fontId="0" fillId="2" borderId="58" xfId="2" applyFont="1" applyFill="1" applyBorder="1" applyProtection="1">
      <protection locked="0"/>
    </xf>
    <xf numFmtId="164" fontId="0" fillId="0" borderId="58" xfId="1" applyNumberFormat="1" applyFont="1" applyBorder="1" applyProtection="1"/>
    <xf numFmtId="164" fontId="0" fillId="0" borderId="59" xfId="1" applyNumberFormat="1" applyFont="1" applyBorder="1" applyProtection="1"/>
    <xf numFmtId="49" fontId="3" fillId="35" borderId="60" xfId="0" applyNumberFormat="1" applyFont="1" applyFill="1" applyBorder="1" applyAlignment="1" applyProtection="1">
      <alignment wrapText="1"/>
    </xf>
    <xf numFmtId="49" fontId="3" fillId="0" borderId="63" xfId="0" applyNumberFormat="1" applyFont="1" applyBorder="1" applyAlignment="1" applyProtection="1">
      <alignment wrapText="1"/>
    </xf>
    <xf numFmtId="9" fontId="0" fillId="2" borderId="1" xfId="2" applyFont="1" applyFill="1" applyBorder="1" applyProtection="1">
      <protection locked="0"/>
    </xf>
    <xf numFmtId="164" fontId="0" fillId="2" borderId="11" xfId="1" applyNumberFormat="1" applyFont="1" applyFill="1" applyBorder="1" applyProtection="1">
      <protection locked="0"/>
    </xf>
    <xf numFmtId="164" fontId="0" fillId="2" borderId="12" xfId="1" applyNumberFormat="1" applyFont="1" applyFill="1" applyBorder="1" applyProtection="1">
      <protection locked="0"/>
    </xf>
    <xf numFmtId="9" fontId="0" fillId="2" borderId="12" xfId="2" applyFont="1" applyFill="1" applyBorder="1" applyProtection="1">
      <protection locked="0"/>
    </xf>
    <xf numFmtId="164" fontId="0" fillId="0" borderId="12" xfId="1" applyNumberFormat="1" applyFont="1" applyBorder="1" applyProtection="1"/>
    <xf numFmtId="0" fontId="2" fillId="2" borderId="22" xfId="0" applyFont="1" applyFill="1" applyBorder="1" applyAlignment="1" applyProtection="1">
      <alignment horizontal="center"/>
      <protection locked="0"/>
    </xf>
    <xf numFmtId="0" fontId="0" fillId="0" borderId="0" xfId="0" applyFill="1" applyProtection="1">
      <protection locked="0"/>
    </xf>
    <xf numFmtId="164" fontId="0" fillId="2" borderId="54" xfId="1" applyNumberFormat="1" applyFont="1" applyFill="1" applyBorder="1" applyProtection="1">
      <protection locked="0"/>
    </xf>
    <xf numFmtId="0" fontId="23" fillId="0" borderId="64" xfId="0" applyFont="1" applyBorder="1" applyAlignment="1">
      <alignment wrapText="1"/>
    </xf>
    <xf numFmtId="164" fontId="2" fillId="0" borderId="0" xfId="0" applyNumberFormat="1" applyFont="1" applyBorder="1" applyProtection="1"/>
    <xf numFmtId="1" fontId="23" fillId="0" borderId="64" xfId="0" applyNumberFormat="1" applyFont="1" applyBorder="1" applyAlignment="1">
      <alignment wrapText="1"/>
    </xf>
    <xf numFmtId="1" fontId="23" fillId="0" borderId="5" xfId="0" applyNumberFormat="1" applyFont="1" applyBorder="1" applyAlignment="1">
      <alignment wrapText="1"/>
    </xf>
    <xf numFmtId="44" fontId="0" fillId="0" borderId="0" xfId="0" applyNumberFormat="1" applyFill="1" applyBorder="1" applyProtection="1"/>
    <xf numFmtId="0" fontId="0" fillId="0" borderId="0" xfId="0" applyBorder="1" applyAlignment="1" applyProtection="1">
      <alignment horizontal="left"/>
    </xf>
    <xf numFmtId="0" fontId="2" fillId="0" borderId="0" xfId="0" applyFont="1" applyProtection="1"/>
    <xf numFmtId="0" fontId="2" fillId="0" borderId="44" xfId="0" applyFont="1" applyBorder="1" applyAlignment="1" applyProtection="1">
      <alignment wrapText="1"/>
    </xf>
    <xf numFmtId="164" fontId="0" fillId="2" borderId="65" xfId="1" applyNumberFormat="1" applyFont="1" applyFill="1" applyBorder="1" applyProtection="1">
      <protection locked="0"/>
    </xf>
    <xf numFmtId="164" fontId="0" fillId="2" borderId="66" xfId="1" applyNumberFormat="1" applyFont="1" applyFill="1" applyBorder="1" applyProtection="1">
      <protection locked="0"/>
    </xf>
    <xf numFmtId="9" fontId="0" fillId="2" borderId="66" xfId="2" applyFont="1" applyFill="1" applyBorder="1" applyProtection="1">
      <protection locked="0"/>
    </xf>
    <xf numFmtId="164" fontId="0" fillId="0" borderId="66" xfId="1" applyNumberFormat="1" applyFont="1" applyBorder="1" applyProtection="1"/>
    <xf numFmtId="164" fontId="2" fillId="0" borderId="6" xfId="0" applyNumberFormat="1" applyFont="1" applyBorder="1" applyProtection="1"/>
    <xf numFmtId="164" fontId="0" fillId="0" borderId="17" xfId="1" applyNumberFormat="1" applyFont="1" applyFill="1" applyBorder="1" applyProtection="1"/>
    <xf numFmtId="0" fontId="0" fillId="0" borderId="61" xfId="0" applyBorder="1" applyAlignment="1" applyProtection="1">
      <alignment wrapText="1"/>
    </xf>
    <xf numFmtId="0" fontId="0" fillId="0" borderId="62" xfId="0" applyBorder="1" applyAlignment="1" applyProtection="1">
      <alignment wrapText="1"/>
    </xf>
    <xf numFmtId="164" fontId="0" fillId="0" borderId="16" xfId="1" applyNumberFormat="1" applyFont="1" applyBorder="1" applyProtection="1"/>
    <xf numFmtId="0" fontId="2" fillId="0" borderId="18" xfId="0" applyFont="1" applyBorder="1" applyAlignment="1" applyProtection="1">
      <alignment horizontal="center" wrapText="1"/>
    </xf>
    <xf numFmtId="164" fontId="0" fillId="36" borderId="10" xfId="1" applyNumberFormat="1" applyFont="1" applyFill="1" applyBorder="1" applyProtection="1"/>
    <xf numFmtId="164" fontId="0" fillId="36" borderId="13" xfId="1" applyNumberFormat="1" applyFont="1" applyFill="1" applyBorder="1" applyProtection="1"/>
    <xf numFmtId="164" fontId="0" fillId="36" borderId="11" xfId="1" applyNumberFormat="1" applyFont="1" applyFill="1" applyBorder="1" applyProtection="1"/>
    <xf numFmtId="164" fontId="2" fillId="37" borderId="6" xfId="1" applyNumberFormat="1" applyFont="1" applyFill="1" applyBorder="1" applyProtection="1"/>
    <xf numFmtId="164" fontId="2" fillId="0" borderId="6" xfId="0" applyNumberFormat="1" applyFont="1" applyFill="1" applyBorder="1" applyProtection="1"/>
    <xf numFmtId="164" fontId="0" fillId="37" borderId="17" xfId="0" applyNumberFormat="1" applyFill="1" applyBorder="1" applyProtection="1"/>
    <xf numFmtId="164" fontId="0" fillId="38" borderId="17" xfId="0" applyNumberFormat="1" applyFill="1" applyBorder="1" applyProtection="1"/>
    <xf numFmtId="0" fontId="4" fillId="2" borderId="32" xfId="0" applyFont="1" applyFill="1" applyBorder="1" applyProtection="1">
      <protection locked="0"/>
    </xf>
    <xf numFmtId="0" fontId="0" fillId="0" borderId="67" xfId="0" applyBorder="1" applyProtection="1"/>
    <xf numFmtId="0" fontId="3" fillId="0" borderId="68" xfId="0" applyFont="1" applyBorder="1" applyAlignment="1" applyProtection="1">
      <alignment wrapText="1"/>
    </xf>
    <xf numFmtId="0" fontId="3" fillId="35" borderId="69" xfId="0" applyFont="1" applyFill="1" applyBorder="1" applyAlignment="1" applyProtection="1">
      <alignment wrapText="1"/>
    </xf>
    <xf numFmtId="0" fontId="28" fillId="2" borderId="70" xfId="0" applyFont="1" applyFill="1" applyBorder="1" applyAlignment="1" applyProtection="1">
      <alignment wrapText="1"/>
      <protection locked="0"/>
    </xf>
    <xf numFmtId="0" fontId="28" fillId="2" borderId="71" xfId="0" applyFont="1" applyFill="1" applyBorder="1" applyAlignment="1" applyProtection="1">
      <alignment wrapText="1"/>
      <protection locked="0"/>
    </xf>
    <xf numFmtId="49" fontId="3" fillId="0" borderId="72" xfId="0" applyNumberFormat="1" applyFont="1" applyBorder="1" applyAlignment="1" applyProtection="1">
      <alignment wrapText="1"/>
    </xf>
    <xf numFmtId="0" fontId="28" fillId="2" borderId="73" xfId="0" applyFont="1" applyFill="1" applyBorder="1" applyAlignment="1" applyProtection="1">
      <alignment wrapText="1"/>
      <protection locked="0"/>
    </xf>
    <xf numFmtId="0" fontId="2" fillId="0" borderId="31" xfId="0" applyFont="1" applyBorder="1" applyProtection="1"/>
    <xf numFmtId="164" fontId="0" fillId="36" borderId="77" xfId="1" applyNumberFormat="1" applyFont="1" applyFill="1" applyBorder="1" applyProtection="1"/>
    <xf numFmtId="164" fontId="0" fillId="38" borderId="44" xfId="1" applyNumberFormat="1" applyFont="1" applyFill="1" applyBorder="1" applyProtection="1"/>
    <xf numFmtId="0" fontId="0" fillId="0" borderId="78" xfId="0" applyBorder="1" applyAlignment="1" applyProtection="1">
      <alignment wrapText="1"/>
    </xf>
    <xf numFmtId="164" fontId="0" fillId="2" borderId="79" xfId="1" applyNumberFormat="1" applyFont="1" applyFill="1" applyBorder="1" applyProtection="1">
      <protection locked="0"/>
    </xf>
    <xf numFmtId="0" fontId="27" fillId="2" borderId="15" xfId="0" applyFont="1" applyFill="1" applyBorder="1" applyAlignment="1" applyProtection="1">
      <alignment horizontal="left"/>
      <protection locked="0"/>
    </xf>
    <xf numFmtId="0" fontId="27" fillId="2" borderId="0" xfId="0" applyFont="1" applyFill="1" applyBorder="1" applyAlignment="1" applyProtection="1">
      <alignment horizontal="left"/>
      <protection locked="0"/>
    </xf>
    <xf numFmtId="0" fontId="0" fillId="0" borderId="23" xfId="0" applyBorder="1" applyAlignment="1" applyProtection="1">
      <alignment horizontal="center"/>
    </xf>
    <xf numFmtId="0" fontId="0" fillId="0" borderId="24" xfId="0" applyBorder="1" applyAlignment="1" applyProtection="1">
      <alignment horizontal="center"/>
    </xf>
    <xf numFmtId="0" fontId="0" fillId="0" borderId="25" xfId="0" applyBorder="1" applyAlignment="1" applyProtection="1">
      <alignment horizontal="center"/>
    </xf>
    <xf numFmtId="164" fontId="0" fillId="0" borderId="74" xfId="1" applyNumberFormat="1" applyFont="1" applyFill="1" applyBorder="1" applyAlignment="1" applyProtection="1">
      <alignment horizontal="center"/>
    </xf>
    <xf numFmtId="164" fontId="0" fillId="0" borderId="75" xfId="1" applyNumberFormat="1" applyFont="1" applyFill="1" applyBorder="1" applyAlignment="1" applyProtection="1">
      <alignment horizontal="center"/>
    </xf>
    <xf numFmtId="164" fontId="0" fillId="0" borderId="76" xfId="1" applyNumberFormat="1" applyFont="1" applyFill="1" applyBorder="1" applyAlignment="1" applyProtection="1">
      <alignment horizontal="center"/>
    </xf>
    <xf numFmtId="0" fontId="0" fillId="0" borderId="49" xfId="0" applyBorder="1" applyAlignment="1" applyProtection="1">
      <alignment horizontal="center"/>
    </xf>
    <xf numFmtId="0" fontId="0" fillId="0" borderId="50" xfId="0" applyBorder="1" applyAlignment="1" applyProtection="1">
      <alignment horizontal="center"/>
    </xf>
    <xf numFmtId="0" fontId="0" fillId="0" borderId="55" xfId="0" applyBorder="1" applyAlignment="1" applyProtection="1">
      <alignment horizontal="center"/>
    </xf>
    <xf numFmtId="165" fontId="0" fillId="39" borderId="0" xfId="0" applyNumberFormat="1" applyFill="1" applyProtection="1"/>
    <xf numFmtId="165" fontId="0" fillId="39" borderId="6" xfId="0" applyNumberFormat="1" applyFill="1" applyBorder="1" applyProtection="1"/>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6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F3BCB3"/>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2"/>
  <sheetViews>
    <sheetView workbookViewId="0">
      <selection activeCell="B16" sqref="B16"/>
    </sheetView>
  </sheetViews>
  <sheetFormatPr defaultRowHeight="14.4" x14ac:dyDescent="0.3"/>
  <cols>
    <col min="1" max="1" width="4.33203125" style="1" customWidth="1"/>
    <col min="2" max="2" width="90.44140625" style="16" customWidth="1"/>
    <col min="3" max="16384" width="8.88671875" style="16"/>
  </cols>
  <sheetData>
    <row r="1" spans="1:13" ht="18" x14ac:dyDescent="0.35">
      <c r="A1" s="47" t="s">
        <v>106</v>
      </c>
    </row>
    <row r="2" spans="1:13" x14ac:dyDescent="0.3">
      <c r="A2" s="67"/>
      <c r="B2" s="16" t="s">
        <v>195</v>
      </c>
    </row>
    <row r="3" spans="1:13" x14ac:dyDescent="0.3">
      <c r="A3" s="45">
        <v>1</v>
      </c>
      <c r="B3" s="16" t="s">
        <v>194</v>
      </c>
    </row>
    <row r="4" spans="1:13" x14ac:dyDescent="0.3">
      <c r="A4" s="45">
        <v>2</v>
      </c>
      <c r="B4" s="44" t="s">
        <v>193</v>
      </c>
    </row>
    <row r="5" spans="1:13" x14ac:dyDescent="0.3">
      <c r="A5" s="45">
        <v>3</v>
      </c>
      <c r="B5" s="44" t="s">
        <v>173</v>
      </c>
      <c r="M5" s="23"/>
    </row>
    <row r="6" spans="1:13" x14ac:dyDescent="0.3">
      <c r="A6" s="45">
        <v>4</v>
      </c>
      <c r="B6" s="44" t="s">
        <v>174</v>
      </c>
      <c r="M6" s="23"/>
    </row>
    <row r="7" spans="1:13" x14ac:dyDescent="0.3">
      <c r="A7" s="45">
        <v>5</v>
      </c>
      <c r="B7" s="44" t="s">
        <v>205</v>
      </c>
      <c r="M7" s="23"/>
    </row>
    <row r="8" spans="1:13" x14ac:dyDescent="0.3">
      <c r="A8" s="45">
        <v>6</v>
      </c>
      <c r="B8" s="44" t="s">
        <v>175</v>
      </c>
      <c r="M8" s="23"/>
    </row>
    <row r="9" spans="1:13" x14ac:dyDescent="0.3">
      <c r="A9" s="45">
        <v>7</v>
      </c>
      <c r="B9" s="44" t="s">
        <v>176</v>
      </c>
      <c r="M9" s="23"/>
    </row>
    <row r="10" spans="1:13" x14ac:dyDescent="0.3">
      <c r="A10" s="45">
        <v>8</v>
      </c>
      <c r="B10" s="44" t="s">
        <v>206</v>
      </c>
    </row>
    <row r="11" spans="1:13" x14ac:dyDescent="0.3">
      <c r="A11" s="45">
        <v>9</v>
      </c>
      <c r="B11" s="44" t="s">
        <v>186</v>
      </c>
    </row>
    <row r="12" spans="1:13" x14ac:dyDescent="0.3">
      <c r="A12" s="45">
        <v>10</v>
      </c>
      <c r="B12" s="44" t="s">
        <v>207</v>
      </c>
    </row>
    <row r="13" spans="1:13" x14ac:dyDescent="0.3">
      <c r="A13" s="45">
        <v>11</v>
      </c>
      <c r="B13" s="44" t="s">
        <v>208</v>
      </c>
    </row>
    <row r="14" spans="1:13" x14ac:dyDescent="0.3">
      <c r="A14" s="45">
        <v>12</v>
      </c>
      <c r="B14" s="44" t="s">
        <v>177</v>
      </c>
    </row>
    <row r="15" spans="1:13" ht="43.2" x14ac:dyDescent="0.3">
      <c r="A15" s="45">
        <v>13</v>
      </c>
      <c r="B15" s="44" t="s">
        <v>209</v>
      </c>
    </row>
    <row r="16" spans="1:13" x14ac:dyDescent="0.3">
      <c r="A16" s="45">
        <v>14</v>
      </c>
      <c r="B16" s="44" t="s">
        <v>213</v>
      </c>
    </row>
    <row r="17" spans="1:2" ht="28.8" x14ac:dyDescent="0.3">
      <c r="A17" s="45">
        <v>15</v>
      </c>
      <c r="B17" s="44" t="s">
        <v>210</v>
      </c>
    </row>
    <row r="18" spans="1:2" x14ac:dyDescent="0.3">
      <c r="A18" s="45">
        <v>16</v>
      </c>
      <c r="B18" s="44" t="s">
        <v>139</v>
      </c>
    </row>
    <row r="19" spans="1:2" x14ac:dyDescent="0.3">
      <c r="A19" s="45">
        <v>17</v>
      </c>
      <c r="B19" s="44" t="s">
        <v>134</v>
      </c>
    </row>
    <row r="20" spans="1:2" x14ac:dyDescent="0.3">
      <c r="A20" s="45">
        <v>18</v>
      </c>
      <c r="B20" s="44" t="s">
        <v>141</v>
      </c>
    </row>
    <row r="21" spans="1:2" x14ac:dyDescent="0.3">
      <c r="A21" s="45">
        <v>19</v>
      </c>
      <c r="B21" s="44" t="s">
        <v>135</v>
      </c>
    </row>
    <row r="22" spans="1:2" x14ac:dyDescent="0.3">
      <c r="A22" s="45">
        <v>20</v>
      </c>
      <c r="B22" s="44" t="s">
        <v>136</v>
      </c>
    </row>
    <row r="23" spans="1:2" x14ac:dyDescent="0.3">
      <c r="A23" s="45">
        <v>21</v>
      </c>
      <c r="B23" s="44" t="s">
        <v>159</v>
      </c>
    </row>
    <row r="24" spans="1:2" ht="28.8" x14ac:dyDescent="0.3">
      <c r="A24" s="45">
        <v>22</v>
      </c>
      <c r="B24" s="90" t="s">
        <v>178</v>
      </c>
    </row>
    <row r="25" spans="1:2" x14ac:dyDescent="0.3">
      <c r="A25" s="45">
        <v>23</v>
      </c>
      <c r="B25" s="44" t="s">
        <v>196</v>
      </c>
    </row>
    <row r="26" spans="1:2" x14ac:dyDescent="0.3">
      <c r="A26" s="45">
        <v>24</v>
      </c>
      <c r="B26" s="44" t="s">
        <v>138</v>
      </c>
    </row>
    <row r="27" spans="1:2" x14ac:dyDescent="0.3">
      <c r="A27" s="45">
        <v>25</v>
      </c>
      <c r="B27" s="44" t="s">
        <v>150</v>
      </c>
    </row>
    <row r="28" spans="1:2" x14ac:dyDescent="0.3">
      <c r="A28" s="45">
        <v>26</v>
      </c>
      <c r="B28" s="44" t="s">
        <v>151</v>
      </c>
    </row>
    <row r="29" spans="1:2" x14ac:dyDescent="0.3">
      <c r="A29" s="45">
        <v>27</v>
      </c>
      <c r="B29" s="44" t="s">
        <v>137</v>
      </c>
    </row>
    <row r="30" spans="1:2" x14ac:dyDescent="0.3">
      <c r="A30" s="45">
        <v>28</v>
      </c>
      <c r="B30" s="44" t="s">
        <v>149</v>
      </c>
    </row>
    <row r="31" spans="1:2" x14ac:dyDescent="0.3">
      <c r="A31" s="45">
        <v>29</v>
      </c>
      <c r="B31" s="44" t="s">
        <v>160</v>
      </c>
    </row>
    <row r="32" spans="1:2" x14ac:dyDescent="0.3">
      <c r="A32" s="45">
        <v>30</v>
      </c>
      <c r="B32" s="44" t="s">
        <v>179</v>
      </c>
    </row>
    <row r="33" spans="1:2" x14ac:dyDescent="0.3">
      <c r="A33" s="45">
        <v>31</v>
      </c>
      <c r="B33" s="44" t="s">
        <v>140</v>
      </c>
    </row>
    <row r="34" spans="1:2" x14ac:dyDescent="0.3">
      <c r="A34" s="45"/>
      <c r="B34" s="44"/>
    </row>
    <row r="35" spans="1:2" x14ac:dyDescent="0.3">
      <c r="A35" s="46"/>
      <c r="B35" s="44"/>
    </row>
    <row r="36" spans="1:2" x14ac:dyDescent="0.3">
      <c r="A36" s="46"/>
      <c r="B36" s="44"/>
    </row>
    <row r="37" spans="1:2" x14ac:dyDescent="0.3">
      <c r="A37" s="46"/>
      <c r="B37" s="44"/>
    </row>
    <row r="38" spans="1:2" x14ac:dyDescent="0.3">
      <c r="A38" s="46"/>
      <c r="B38" s="44"/>
    </row>
    <row r="39" spans="1:2" x14ac:dyDescent="0.3">
      <c r="A39" s="46"/>
      <c r="B39" s="44"/>
    </row>
    <row r="40" spans="1:2" x14ac:dyDescent="0.3">
      <c r="A40" s="46"/>
      <c r="B40" s="44"/>
    </row>
    <row r="41" spans="1:2" x14ac:dyDescent="0.3">
      <c r="A41" s="46"/>
      <c r="B41" s="44"/>
    </row>
    <row r="42" spans="1:2" x14ac:dyDescent="0.3">
      <c r="A42" s="46"/>
      <c r="B42" s="44"/>
    </row>
  </sheetData>
  <pageMargins left="0.7" right="0.7" top="0.75" bottom="0.75" header="0.3" footer="0.3"/>
  <pageSetup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W65"/>
  <sheetViews>
    <sheetView tabSelected="1" topLeftCell="A34" workbookViewId="0">
      <selection activeCell="L59" sqref="L59"/>
    </sheetView>
  </sheetViews>
  <sheetFormatPr defaultColWidth="9.109375" defaultRowHeight="14.4" x14ac:dyDescent="0.3"/>
  <cols>
    <col min="1" max="1" width="18.44140625" style="14" customWidth="1"/>
    <col min="2" max="2" width="22.109375" style="14" customWidth="1"/>
    <col min="3" max="3" width="14.5546875" style="14" customWidth="1"/>
    <col min="4" max="4" width="11.5546875" style="14" bestFit="1" customWidth="1"/>
    <col min="5" max="5" width="12" style="14" bestFit="1" customWidth="1"/>
    <col min="6" max="7" width="11.6640625" style="14" customWidth="1"/>
    <col min="8" max="8" width="13.5546875" style="14" customWidth="1"/>
    <col min="9" max="14" width="13.77734375" style="14" customWidth="1"/>
    <col min="15" max="16384" width="9.109375" style="14"/>
  </cols>
  <sheetData>
    <row r="1" spans="1:23" x14ac:dyDescent="0.3">
      <c r="A1" s="116" t="s">
        <v>161</v>
      </c>
      <c r="B1" s="13"/>
    </row>
    <row r="2" spans="1:23" x14ac:dyDescent="0.3">
      <c r="A2" s="116" t="s">
        <v>144</v>
      </c>
      <c r="B2" s="13"/>
      <c r="M2" s="15"/>
    </row>
    <row r="3" spans="1:23" x14ac:dyDescent="0.3">
      <c r="A3" s="116" t="s">
        <v>172</v>
      </c>
      <c r="B3" s="68"/>
      <c r="C3" s="23"/>
    </row>
    <row r="4" spans="1:23" x14ac:dyDescent="0.3">
      <c r="A4" s="23" t="s">
        <v>185</v>
      </c>
      <c r="B4" s="23"/>
      <c r="C4" s="23"/>
      <c r="D4" s="23"/>
      <c r="E4" s="23"/>
      <c r="F4" s="23"/>
      <c r="G4" s="23"/>
      <c r="H4" s="23"/>
      <c r="I4" s="23"/>
      <c r="J4" s="23"/>
      <c r="K4" s="23"/>
      <c r="L4" s="23"/>
      <c r="M4" s="23"/>
    </row>
    <row r="5" spans="1:23" ht="15" thickBot="1" x14ac:dyDescent="0.35">
      <c r="A5" s="23"/>
      <c r="B5" s="23"/>
      <c r="C5" s="23"/>
      <c r="D5" s="23"/>
      <c r="E5" s="23"/>
      <c r="F5" s="23"/>
      <c r="G5" s="23"/>
      <c r="H5" s="23"/>
      <c r="I5" s="23"/>
      <c r="J5" s="23"/>
      <c r="L5" s="23"/>
      <c r="M5" s="24"/>
    </row>
    <row r="6" spans="1:23" ht="15" thickBot="1" x14ac:dyDescent="0.35">
      <c r="A6" s="23"/>
      <c r="B6" s="48"/>
      <c r="C6" s="50" t="s">
        <v>181</v>
      </c>
      <c r="D6" s="33"/>
      <c r="E6" s="33"/>
      <c r="F6" s="33"/>
      <c r="G6" s="33"/>
      <c r="H6" s="134">
        <f>H25</f>
        <v>0</v>
      </c>
      <c r="I6" s="23"/>
      <c r="J6" s="69" t="s">
        <v>153</v>
      </c>
      <c r="K6" s="23"/>
    </row>
    <row r="7" spans="1:23" ht="15" thickBot="1" x14ac:dyDescent="0.35">
      <c r="A7" s="114"/>
      <c r="B7" s="24"/>
      <c r="C7" s="51" t="s">
        <v>199</v>
      </c>
      <c r="D7" s="24"/>
      <c r="E7" s="24"/>
      <c r="F7" s="24"/>
      <c r="G7" s="82"/>
      <c r="H7" s="57">
        <f>ROUND((H6*G7),0)</f>
        <v>0</v>
      </c>
      <c r="I7" s="23"/>
      <c r="J7" s="70" t="s">
        <v>154</v>
      </c>
      <c r="K7" s="23"/>
      <c r="U7" s="23" t="s">
        <v>216</v>
      </c>
    </row>
    <row r="8" spans="1:23" ht="15" thickBot="1" x14ac:dyDescent="0.35">
      <c r="A8" s="114"/>
      <c r="B8" s="24"/>
      <c r="C8" s="52" t="s">
        <v>182</v>
      </c>
      <c r="D8" s="53"/>
      <c r="E8" s="53"/>
      <c r="F8" s="53"/>
      <c r="G8" s="53"/>
      <c r="H8" s="58">
        <f>SUM(H6:H7)</f>
        <v>0</v>
      </c>
      <c r="I8" s="23"/>
      <c r="J8" s="107"/>
      <c r="K8" s="23"/>
      <c r="U8" s="23" t="s">
        <v>214</v>
      </c>
      <c r="W8" s="14" t="s">
        <v>215</v>
      </c>
    </row>
    <row r="9" spans="1:23" ht="15" thickBot="1" x14ac:dyDescent="0.35">
      <c r="A9" s="114"/>
      <c r="B9" s="24"/>
      <c r="C9" s="50" t="s">
        <v>180</v>
      </c>
      <c r="D9" s="33"/>
      <c r="E9" s="33"/>
      <c r="F9" s="33"/>
      <c r="G9" s="33"/>
      <c r="H9" s="133">
        <f>N29+N39+N49+N59</f>
        <v>0</v>
      </c>
      <c r="I9" s="23"/>
      <c r="J9" s="23"/>
      <c r="K9" s="23"/>
      <c r="L9" s="23"/>
      <c r="M9" s="23"/>
      <c r="N9" s="23"/>
      <c r="O9" s="23"/>
      <c r="P9" s="23"/>
      <c r="Q9" s="23"/>
      <c r="U9" s="159">
        <f>IF(H6&lt;10000,0.15,0)</f>
        <v>0.15</v>
      </c>
      <c r="W9" s="159">
        <f>IF(AD4&lt;10000,0.1,0)</f>
        <v>0.1</v>
      </c>
    </row>
    <row r="10" spans="1:23" ht="15" thickBot="1" x14ac:dyDescent="0.35">
      <c r="A10" s="114"/>
      <c r="B10" s="24"/>
      <c r="C10" s="51" t="s">
        <v>199</v>
      </c>
      <c r="D10" s="24"/>
      <c r="E10" s="24"/>
      <c r="F10" s="24"/>
      <c r="G10" s="82"/>
      <c r="H10" s="57">
        <f>ROUND((H9*G10),0)</f>
        <v>0</v>
      </c>
      <c r="I10" s="23"/>
      <c r="J10" s="23"/>
      <c r="K10" s="23"/>
      <c r="L10" s="23"/>
      <c r="M10" s="23"/>
      <c r="N10" s="23"/>
      <c r="O10" s="23"/>
      <c r="P10" s="23"/>
      <c r="Q10" s="23"/>
      <c r="U10" s="159">
        <f>IF(AND(10000&lt;H6,H6&lt;20000),0.1,0)</f>
        <v>0</v>
      </c>
      <c r="W10" s="159">
        <f>IF(AND(10000&lt;AD4,AD4&lt;20000),0.075,0)</f>
        <v>0</v>
      </c>
    </row>
    <row r="11" spans="1:23" ht="15" thickBot="1" x14ac:dyDescent="0.35">
      <c r="A11" s="114"/>
      <c r="B11" s="24"/>
      <c r="C11" s="52" t="s">
        <v>183</v>
      </c>
      <c r="D11" s="53"/>
      <c r="E11" s="53"/>
      <c r="F11" s="53"/>
      <c r="G11" s="79"/>
      <c r="H11" s="58">
        <f>SUM(H9:H10)</f>
        <v>0</v>
      </c>
      <c r="I11" s="23"/>
      <c r="J11" s="23"/>
      <c r="K11" s="23"/>
      <c r="L11" s="23"/>
      <c r="M11" s="23"/>
      <c r="N11" s="23"/>
      <c r="O11" s="23"/>
      <c r="P11" s="23"/>
      <c r="Q11" s="23"/>
      <c r="U11" s="159">
        <f>IF(H6&gt;20000,0.075,0)</f>
        <v>0</v>
      </c>
      <c r="W11" s="159">
        <f>IF(AD4&gt;20000,0.05,0)</f>
        <v>0</v>
      </c>
    </row>
    <row r="12" spans="1:23" ht="15" thickBot="1" x14ac:dyDescent="0.35">
      <c r="A12" s="114"/>
      <c r="B12" s="24"/>
      <c r="C12" s="54"/>
      <c r="D12" s="54" t="s">
        <v>142</v>
      </c>
      <c r="E12" s="55"/>
      <c r="F12" s="55"/>
      <c r="G12" s="55"/>
      <c r="H12" s="122">
        <f>H8+H11</f>
        <v>0</v>
      </c>
      <c r="I12" s="23"/>
      <c r="J12" s="23"/>
      <c r="K12" s="23"/>
      <c r="L12" s="23"/>
      <c r="M12" s="23"/>
      <c r="N12" s="23"/>
      <c r="O12" s="23"/>
      <c r="P12" s="23"/>
      <c r="Q12" s="23"/>
      <c r="U12" s="160">
        <f>SUM(U9:U11)</f>
        <v>0.15</v>
      </c>
      <c r="W12" s="160">
        <f>SUM(W9:W11)</f>
        <v>0.1</v>
      </c>
    </row>
    <row r="13" spans="1:23" ht="15" thickBot="1" x14ac:dyDescent="0.35">
      <c r="A13" s="115"/>
      <c r="B13" s="24"/>
      <c r="C13" s="83" t="s">
        <v>143</v>
      </c>
      <c r="D13" s="84"/>
      <c r="E13" s="84"/>
      <c r="F13" s="84"/>
      <c r="G13" s="82"/>
      <c r="H13" s="57">
        <f>ROUND((H12*G13),0)</f>
        <v>0</v>
      </c>
      <c r="I13" s="23"/>
      <c r="J13" s="23"/>
      <c r="K13" s="23"/>
      <c r="L13" s="23"/>
      <c r="M13" s="23"/>
      <c r="N13" s="23"/>
      <c r="O13" s="23"/>
      <c r="P13" s="23"/>
      <c r="Q13" s="23"/>
    </row>
    <row r="14" spans="1:23" ht="15" thickBot="1" x14ac:dyDescent="0.35">
      <c r="A14" s="115"/>
      <c r="B14" s="24"/>
      <c r="C14" s="66" t="s">
        <v>34</v>
      </c>
      <c r="D14" s="60"/>
      <c r="E14" s="60"/>
      <c r="F14" s="60"/>
      <c r="G14" s="82"/>
      <c r="H14" s="57">
        <f>ROUND((H12*G14),0)</f>
        <v>0</v>
      </c>
      <c r="I14" s="23"/>
      <c r="J14" s="23"/>
      <c r="K14" s="23"/>
      <c r="L14" s="23"/>
      <c r="M14" s="23"/>
      <c r="N14" s="23"/>
      <c r="O14" s="23"/>
      <c r="P14" s="23"/>
      <c r="Q14" s="23"/>
    </row>
    <row r="15" spans="1:23" ht="15" thickBot="1" x14ac:dyDescent="0.35">
      <c r="A15" s="115"/>
      <c r="B15" s="24"/>
      <c r="C15" s="65" t="s">
        <v>200</v>
      </c>
      <c r="D15" s="28"/>
      <c r="E15" s="28"/>
      <c r="F15" s="28"/>
      <c r="G15" s="89"/>
      <c r="H15" s="109"/>
      <c r="I15" s="148" t="s">
        <v>201</v>
      </c>
      <c r="J15" s="149"/>
      <c r="K15" s="149"/>
      <c r="L15" s="149"/>
      <c r="M15" s="149"/>
      <c r="N15" s="149"/>
    </row>
    <row r="16" spans="1:23" ht="15" thickBot="1" x14ac:dyDescent="0.35">
      <c r="A16" s="30"/>
      <c r="B16" s="29"/>
      <c r="C16" s="51"/>
      <c r="D16" s="81" t="s">
        <v>36</v>
      </c>
      <c r="E16" s="32"/>
      <c r="F16" s="32"/>
      <c r="G16" s="85"/>
      <c r="H16" s="58">
        <f>SUM(H13:H15)</f>
        <v>0</v>
      </c>
      <c r="I16" s="23"/>
      <c r="J16" s="23"/>
      <c r="K16" s="23"/>
      <c r="L16" s="23"/>
      <c r="M16" s="23"/>
      <c r="N16" s="23"/>
    </row>
    <row r="17" spans="1:23" ht="15" thickBot="1" x14ac:dyDescent="0.35">
      <c r="A17" s="30"/>
      <c r="B17" s="29"/>
      <c r="C17" s="86" t="s">
        <v>148</v>
      </c>
      <c r="D17" s="87"/>
      <c r="E17" s="87"/>
      <c r="F17" s="87"/>
      <c r="G17" s="88"/>
      <c r="H17" s="61"/>
      <c r="I17" s="23"/>
      <c r="J17" s="23"/>
      <c r="K17" s="23"/>
      <c r="L17" s="23"/>
      <c r="M17" s="23"/>
      <c r="N17" s="23"/>
    </row>
    <row r="18" spans="1:23" ht="15" thickBot="1" x14ac:dyDescent="0.35">
      <c r="A18" s="63" t="s">
        <v>168</v>
      </c>
      <c r="B18" s="80" t="s">
        <v>169</v>
      </c>
      <c r="C18" s="52" t="s">
        <v>184</v>
      </c>
      <c r="D18" s="53"/>
      <c r="E18" s="53"/>
      <c r="F18" s="53"/>
      <c r="G18" s="53"/>
      <c r="H18" s="123">
        <f>H17+H16+H12</f>
        <v>0</v>
      </c>
      <c r="I18" s="23"/>
      <c r="J18" s="23"/>
      <c r="K18" s="23"/>
      <c r="L18" s="23"/>
      <c r="M18" s="23"/>
      <c r="N18" s="23"/>
    </row>
    <row r="19" spans="1:23" ht="15" thickBot="1" x14ac:dyDescent="0.35">
      <c r="A19" s="63" t="s">
        <v>171</v>
      </c>
      <c r="B19" s="80" t="s">
        <v>170</v>
      </c>
      <c r="C19" s="52" t="s">
        <v>211</v>
      </c>
      <c r="D19" s="53"/>
      <c r="E19" s="53"/>
      <c r="F19" s="53"/>
      <c r="G19" s="53"/>
      <c r="H19" s="61"/>
      <c r="I19" s="148" t="s">
        <v>212</v>
      </c>
      <c r="J19" s="149"/>
      <c r="K19" s="149"/>
      <c r="L19" s="149"/>
      <c r="M19" s="149"/>
      <c r="N19" s="149"/>
    </row>
    <row r="20" spans="1:23" ht="15" thickBot="1" x14ac:dyDescent="0.35">
      <c r="A20" s="24"/>
      <c r="B20" s="60"/>
      <c r="C20" s="62" t="s">
        <v>1</v>
      </c>
      <c r="D20" s="55"/>
      <c r="E20" s="55"/>
      <c r="F20" s="55"/>
      <c r="G20" s="55"/>
      <c r="H20" s="132">
        <f>H18+H19</f>
        <v>0</v>
      </c>
    </row>
    <row r="21" spans="1:23" x14ac:dyDescent="0.3">
      <c r="A21" s="29"/>
      <c r="B21" s="30"/>
      <c r="C21" s="59"/>
      <c r="D21" s="56"/>
      <c r="E21" s="56"/>
      <c r="F21" s="56"/>
      <c r="G21" s="56"/>
      <c r="H21" s="111"/>
      <c r="I21" s="64"/>
      <c r="K21" s="23"/>
    </row>
    <row r="22" spans="1:23" ht="15" thickBot="1" x14ac:dyDescent="0.35">
      <c r="M22" s="23"/>
      <c r="N22" s="23"/>
      <c r="O22" s="23"/>
      <c r="P22" s="23"/>
      <c r="Q22" s="23"/>
      <c r="R22" s="23"/>
      <c r="S22" s="23"/>
      <c r="T22" s="23"/>
      <c r="U22" s="23"/>
    </row>
    <row r="23" spans="1:23" ht="14.4" customHeight="1" x14ac:dyDescent="0.3">
      <c r="C23" s="156" t="s">
        <v>0</v>
      </c>
      <c r="D23" s="157"/>
      <c r="E23" s="157"/>
      <c r="F23" s="157"/>
      <c r="G23" s="157"/>
      <c r="H23" s="158"/>
      <c r="I23" s="23"/>
      <c r="J23" s="31"/>
    </row>
    <row r="24" spans="1:23" ht="43.8" thickBot="1" x14ac:dyDescent="0.35">
      <c r="C24" s="27" t="s">
        <v>202</v>
      </c>
      <c r="D24" s="146" t="s">
        <v>28</v>
      </c>
      <c r="E24" s="49" t="s">
        <v>27</v>
      </c>
      <c r="F24" s="49" t="s">
        <v>162</v>
      </c>
      <c r="G24" s="49" t="s">
        <v>163</v>
      </c>
      <c r="H24" s="117" t="s">
        <v>181</v>
      </c>
      <c r="I24" s="23"/>
      <c r="J24" s="24"/>
      <c r="K24" s="23"/>
    </row>
    <row r="25" spans="1:23" ht="15" thickBot="1" x14ac:dyDescent="0.35">
      <c r="C25" s="118"/>
      <c r="D25" s="147"/>
      <c r="E25" s="119"/>
      <c r="F25" s="120"/>
      <c r="G25" s="121">
        <f>ROUND((E25*$F25+E25),0)</f>
        <v>0</v>
      </c>
      <c r="H25" s="145">
        <f>C25+D25+G25</f>
        <v>0</v>
      </c>
      <c r="I25" s="23"/>
      <c r="J25" s="24"/>
      <c r="K25" s="23"/>
    </row>
    <row r="26" spans="1:23" ht="15" thickBot="1" x14ac:dyDescent="0.35">
      <c r="A26" s="23"/>
      <c r="B26" s="23"/>
      <c r="C26" s="23"/>
      <c r="D26" s="23"/>
      <c r="E26" s="23"/>
      <c r="F26" s="23"/>
      <c r="G26" s="23"/>
      <c r="H26" s="23"/>
      <c r="I26" s="23"/>
      <c r="J26" s="23"/>
      <c r="K26" s="93"/>
      <c r="L26" s="23"/>
      <c r="M26" s="23"/>
      <c r="N26" s="24"/>
    </row>
    <row r="27" spans="1:23" ht="15" thickBot="1" x14ac:dyDescent="0.35">
      <c r="A27" s="143" t="s">
        <v>164</v>
      </c>
      <c r="B27" s="135" t="s">
        <v>2</v>
      </c>
      <c r="C27" s="150" t="s">
        <v>189</v>
      </c>
      <c r="D27" s="151"/>
      <c r="E27" s="151"/>
      <c r="F27" s="151"/>
      <c r="G27" s="151"/>
      <c r="H27" s="151"/>
      <c r="I27" s="151"/>
      <c r="J27" s="152"/>
      <c r="K27" s="150" t="s">
        <v>29</v>
      </c>
      <c r="L27" s="151"/>
      <c r="M27" s="152"/>
      <c r="N27" s="91" t="s">
        <v>188</v>
      </c>
    </row>
    <row r="28" spans="1:23" ht="29.4" thickBot="1" x14ac:dyDescent="0.35">
      <c r="A28" s="51"/>
      <c r="B28" s="136"/>
      <c r="C28" s="27" t="s">
        <v>202</v>
      </c>
      <c r="D28" s="34" t="s">
        <v>28</v>
      </c>
      <c r="E28" s="34" t="s">
        <v>27</v>
      </c>
      <c r="F28" s="34" t="s">
        <v>162</v>
      </c>
      <c r="G28" s="34" t="s">
        <v>163</v>
      </c>
      <c r="H28" s="35" t="s">
        <v>32</v>
      </c>
      <c r="I28" s="36" t="s">
        <v>203</v>
      </c>
      <c r="J28" s="37" t="s">
        <v>30</v>
      </c>
      <c r="K28" s="27" t="s">
        <v>187</v>
      </c>
      <c r="L28" s="124" t="s">
        <v>204</v>
      </c>
      <c r="M28" s="125" t="s">
        <v>165</v>
      </c>
      <c r="N28" s="127" t="s">
        <v>33</v>
      </c>
      <c r="U28" s="23" t="s">
        <v>216</v>
      </c>
    </row>
    <row r="29" spans="1:23" ht="24.6" thickBot="1" x14ac:dyDescent="0.35">
      <c r="A29" s="94"/>
      <c r="B29" s="137" t="s">
        <v>166</v>
      </c>
      <c r="C29" s="95"/>
      <c r="D29" s="96"/>
      <c r="E29" s="96"/>
      <c r="F29" s="97"/>
      <c r="G29" s="98">
        <f>E29*$F29+E29</f>
        <v>0</v>
      </c>
      <c r="H29" s="98">
        <f>G29+D29+C29</f>
        <v>0</v>
      </c>
      <c r="I29" s="97"/>
      <c r="J29" s="99">
        <f>H29+H29*I29</f>
        <v>0</v>
      </c>
      <c r="K29" s="130">
        <f>SUM(J31:J35)</f>
        <v>0</v>
      </c>
      <c r="L29" s="105"/>
      <c r="M29" s="126">
        <f>K29+K29*L29</f>
        <v>0</v>
      </c>
      <c r="N29" s="131">
        <f t="shared" ref="N29" si="0">J29+M29</f>
        <v>0</v>
      </c>
      <c r="U29" s="23" t="s">
        <v>214</v>
      </c>
      <c r="W29" s="14" t="s">
        <v>215</v>
      </c>
    </row>
    <row r="30" spans="1:23" ht="15.6" thickTop="1" thickBot="1" x14ac:dyDescent="0.35">
      <c r="A30" s="100"/>
      <c r="B30" s="138"/>
      <c r="C30" s="153" t="s">
        <v>198</v>
      </c>
      <c r="D30" s="154"/>
      <c r="E30" s="154"/>
      <c r="F30" s="154"/>
      <c r="G30" s="154"/>
      <c r="H30" s="154"/>
      <c r="I30" s="154"/>
      <c r="J30" s="155"/>
      <c r="U30" s="159">
        <f>IF(H29&lt;10000,0.15,0)</f>
        <v>0.15</v>
      </c>
      <c r="W30" s="159">
        <f>IF(K29&lt;10000,0.1,0)</f>
        <v>0.1</v>
      </c>
    </row>
    <row r="31" spans="1:23" ht="24" x14ac:dyDescent="0.3">
      <c r="A31" s="101" t="s">
        <v>197</v>
      </c>
      <c r="B31" s="139" t="s">
        <v>167</v>
      </c>
      <c r="C31" s="19"/>
      <c r="D31" s="20"/>
      <c r="E31" s="20"/>
      <c r="F31" s="92"/>
      <c r="G31" s="25">
        <f>E31*$F31+E31</f>
        <v>0</v>
      </c>
      <c r="H31" s="25">
        <f>G31+D31+C31</f>
        <v>0</v>
      </c>
      <c r="I31" s="92"/>
      <c r="J31" s="144">
        <f>H31+H31*I31</f>
        <v>0</v>
      </c>
      <c r="U31" s="159">
        <f>IF(AND(10000&lt;H29,H29&lt;20000),0.1,0)</f>
        <v>0</v>
      </c>
      <c r="W31" s="159">
        <f>IF(AND(10000&lt;K29,K29&lt;20000),0.075,0)</f>
        <v>0</v>
      </c>
    </row>
    <row r="32" spans="1:23" ht="24.6" thickBot="1" x14ac:dyDescent="0.35">
      <c r="A32" s="101" t="s">
        <v>197</v>
      </c>
      <c r="B32" s="140" t="s">
        <v>167</v>
      </c>
      <c r="C32" s="22"/>
      <c r="D32" s="21"/>
      <c r="E32" s="21"/>
      <c r="F32" s="102"/>
      <c r="G32" s="26">
        <f t="shared" ref="G32:G35" si="1">E32*$F32+E32</f>
        <v>0</v>
      </c>
      <c r="H32" s="26">
        <f t="shared" ref="H32:H35" si="2">G32+D32+C32</f>
        <v>0</v>
      </c>
      <c r="I32" s="102"/>
      <c r="J32" s="128">
        <f t="shared" ref="J32:J35" si="3">H32+H32*I32</f>
        <v>0</v>
      </c>
      <c r="U32" s="159">
        <f>IF(H29&gt;20000,0.075,0)</f>
        <v>0</v>
      </c>
      <c r="W32" s="159">
        <f>IF(K29&gt;20000,0.05,0)</f>
        <v>0</v>
      </c>
    </row>
    <row r="33" spans="1:23" ht="24.6" thickBot="1" x14ac:dyDescent="0.35">
      <c r="A33" s="101" t="s">
        <v>197</v>
      </c>
      <c r="B33" s="140" t="s">
        <v>167</v>
      </c>
      <c r="C33" s="22"/>
      <c r="D33" s="21"/>
      <c r="E33" s="21"/>
      <c r="F33" s="102"/>
      <c r="G33" s="26">
        <f t="shared" si="1"/>
        <v>0</v>
      </c>
      <c r="H33" s="26">
        <f t="shared" si="2"/>
        <v>0</v>
      </c>
      <c r="I33" s="102"/>
      <c r="J33" s="128">
        <f t="shared" si="3"/>
        <v>0</v>
      </c>
      <c r="U33" s="160">
        <f>SUM(U30:U32)</f>
        <v>0.15</v>
      </c>
      <c r="W33" s="160">
        <f>SUM(W30:W32)</f>
        <v>0.1</v>
      </c>
    </row>
    <row r="34" spans="1:23" ht="24" x14ac:dyDescent="0.3">
      <c r="A34" s="101" t="s">
        <v>197</v>
      </c>
      <c r="B34" s="140" t="s">
        <v>167</v>
      </c>
      <c r="C34" s="22"/>
      <c r="D34" s="21"/>
      <c r="E34" s="21"/>
      <c r="F34" s="102"/>
      <c r="G34" s="26">
        <f t="shared" si="1"/>
        <v>0</v>
      </c>
      <c r="H34" s="26">
        <f t="shared" si="2"/>
        <v>0</v>
      </c>
      <c r="I34" s="102"/>
      <c r="J34" s="128">
        <f t="shared" si="3"/>
        <v>0</v>
      </c>
    </row>
    <row r="35" spans="1:23" ht="24.6" thickBot="1" x14ac:dyDescent="0.35">
      <c r="A35" s="141" t="s">
        <v>197</v>
      </c>
      <c r="B35" s="142" t="s">
        <v>167</v>
      </c>
      <c r="C35" s="103"/>
      <c r="D35" s="104"/>
      <c r="E35" s="104"/>
      <c r="F35" s="105"/>
      <c r="G35" s="106">
        <f t="shared" si="1"/>
        <v>0</v>
      </c>
      <c r="H35" s="106">
        <f t="shared" si="2"/>
        <v>0</v>
      </c>
      <c r="I35" s="105"/>
      <c r="J35" s="129">
        <f t="shared" si="3"/>
        <v>0</v>
      </c>
    </row>
    <row r="36" spans="1:23" ht="15" thickBot="1" x14ac:dyDescent="0.35">
      <c r="A36" s="23"/>
      <c r="B36" s="23"/>
      <c r="C36" s="23"/>
      <c r="D36" s="23"/>
      <c r="E36" s="23"/>
      <c r="F36" s="23"/>
      <c r="G36" s="23"/>
      <c r="H36" s="23"/>
      <c r="I36" s="23"/>
      <c r="J36" s="23"/>
      <c r="K36" s="23"/>
      <c r="L36" s="23"/>
      <c r="M36" s="23"/>
      <c r="N36" s="23"/>
      <c r="O36" s="108"/>
      <c r="P36" s="108"/>
      <c r="Q36" s="108"/>
      <c r="R36" s="108"/>
      <c r="S36" s="108"/>
      <c r="T36" s="108"/>
    </row>
    <row r="37" spans="1:23" ht="15" thickBot="1" x14ac:dyDescent="0.35">
      <c r="A37" s="23"/>
      <c r="B37" s="135" t="s">
        <v>2</v>
      </c>
      <c r="C37" s="150" t="s">
        <v>192</v>
      </c>
      <c r="D37" s="151"/>
      <c r="E37" s="151"/>
      <c r="F37" s="151"/>
      <c r="G37" s="151"/>
      <c r="H37" s="151"/>
      <c r="I37" s="151"/>
      <c r="J37" s="152"/>
      <c r="K37" s="150" t="s">
        <v>29</v>
      </c>
      <c r="L37" s="151"/>
      <c r="M37" s="152"/>
      <c r="N37" s="91" t="s">
        <v>188</v>
      </c>
    </row>
    <row r="38" spans="1:23" ht="29.4" thickBot="1" x14ac:dyDescent="0.35">
      <c r="B38" s="136"/>
      <c r="C38" s="27" t="s">
        <v>202</v>
      </c>
      <c r="D38" s="34" t="s">
        <v>28</v>
      </c>
      <c r="E38" s="34" t="s">
        <v>27</v>
      </c>
      <c r="F38" s="34" t="s">
        <v>162</v>
      </c>
      <c r="G38" s="34" t="s">
        <v>163</v>
      </c>
      <c r="H38" s="35" t="s">
        <v>32</v>
      </c>
      <c r="I38" s="36" t="s">
        <v>203</v>
      </c>
      <c r="J38" s="37" t="s">
        <v>30</v>
      </c>
      <c r="K38" s="27" t="s">
        <v>187</v>
      </c>
      <c r="L38" s="124" t="s">
        <v>204</v>
      </c>
      <c r="M38" s="125" t="s">
        <v>165</v>
      </c>
      <c r="N38" s="127" t="s">
        <v>33</v>
      </c>
      <c r="U38" s="23" t="s">
        <v>216</v>
      </c>
    </row>
    <row r="39" spans="1:23" ht="24.6" thickBot="1" x14ac:dyDescent="0.35">
      <c r="B39" s="137" t="s">
        <v>166</v>
      </c>
      <c r="C39" s="95"/>
      <c r="D39" s="96"/>
      <c r="E39" s="96"/>
      <c r="F39" s="97"/>
      <c r="G39" s="98">
        <f>E39*$F39+E39</f>
        <v>0</v>
      </c>
      <c r="H39" s="98">
        <f>G39+D39+C39</f>
        <v>0</v>
      </c>
      <c r="I39" s="97"/>
      <c r="J39" s="99">
        <f>H39+H39*I39</f>
        <v>0</v>
      </c>
      <c r="K39" s="130">
        <f>SUM(J41:J45)</f>
        <v>0</v>
      </c>
      <c r="L39" s="105"/>
      <c r="M39" s="126">
        <f>K39+K39*L39</f>
        <v>0</v>
      </c>
      <c r="N39" s="131">
        <f t="shared" ref="N39" si="4">J39+M39</f>
        <v>0</v>
      </c>
      <c r="U39" s="23" t="s">
        <v>214</v>
      </c>
      <c r="W39" s="14" t="s">
        <v>215</v>
      </c>
    </row>
    <row r="40" spans="1:23" ht="15.6" thickTop="1" thickBot="1" x14ac:dyDescent="0.35">
      <c r="B40" s="138"/>
      <c r="C40" s="153" t="s">
        <v>198</v>
      </c>
      <c r="D40" s="154"/>
      <c r="E40" s="154"/>
      <c r="F40" s="154"/>
      <c r="G40" s="154"/>
      <c r="H40" s="154"/>
      <c r="I40" s="154"/>
      <c r="J40" s="155"/>
      <c r="U40" s="159">
        <f>IF(H39&lt;10000,0.15,0)</f>
        <v>0.15</v>
      </c>
      <c r="W40" s="159">
        <f>IF(K39&lt;10000,0.1,0)</f>
        <v>0.1</v>
      </c>
    </row>
    <row r="41" spans="1:23" ht="24" x14ac:dyDescent="0.3">
      <c r="B41" s="139" t="s">
        <v>167</v>
      </c>
      <c r="C41" s="19"/>
      <c r="D41" s="20"/>
      <c r="E41" s="20"/>
      <c r="F41" s="92"/>
      <c r="G41" s="25">
        <f>E41*$F41+E41</f>
        <v>0</v>
      </c>
      <c r="H41" s="25">
        <f>G41+D41+C41</f>
        <v>0</v>
      </c>
      <c r="I41" s="92"/>
      <c r="J41" s="144">
        <f>H41+H41*I41</f>
        <v>0</v>
      </c>
      <c r="U41" s="159">
        <f>IF(AND(10000&lt;H39,H39&lt;20000),0.1,0)</f>
        <v>0</v>
      </c>
      <c r="W41" s="159">
        <f>IF(AND(10000&lt;K39,K39&lt;20000),0.075,0)</f>
        <v>0</v>
      </c>
    </row>
    <row r="42" spans="1:23" ht="24.6" thickBot="1" x14ac:dyDescent="0.35">
      <c r="B42" s="140" t="s">
        <v>167</v>
      </c>
      <c r="C42" s="22"/>
      <c r="D42" s="21"/>
      <c r="E42" s="21"/>
      <c r="F42" s="102"/>
      <c r="G42" s="26">
        <f t="shared" ref="G42:G45" si="5">E42*$F42+E42</f>
        <v>0</v>
      </c>
      <c r="H42" s="26">
        <f t="shared" ref="H42:H45" si="6">G42+D42+C42</f>
        <v>0</v>
      </c>
      <c r="I42" s="102"/>
      <c r="J42" s="128">
        <f t="shared" ref="J42:J45" si="7">H42+H42*I42</f>
        <v>0</v>
      </c>
      <c r="U42" s="159">
        <f>IF(H39&gt;20000,0.075,0)</f>
        <v>0</v>
      </c>
      <c r="W42" s="159">
        <f>IF(K39&gt;20000,0.05,0)</f>
        <v>0</v>
      </c>
    </row>
    <row r="43" spans="1:23" ht="24.6" thickBot="1" x14ac:dyDescent="0.35">
      <c r="B43" s="140" t="s">
        <v>167</v>
      </c>
      <c r="C43" s="22"/>
      <c r="D43" s="21"/>
      <c r="E43" s="21"/>
      <c r="F43" s="102"/>
      <c r="G43" s="26">
        <f t="shared" si="5"/>
        <v>0</v>
      </c>
      <c r="H43" s="26">
        <f t="shared" si="6"/>
        <v>0</v>
      </c>
      <c r="I43" s="102"/>
      <c r="J43" s="128">
        <f t="shared" si="7"/>
        <v>0</v>
      </c>
      <c r="U43" s="160">
        <f>SUM(U40:U42)</f>
        <v>0.15</v>
      </c>
      <c r="W43" s="160">
        <f>SUM(W40:W42)</f>
        <v>0.1</v>
      </c>
    </row>
    <row r="44" spans="1:23" ht="24" x14ac:dyDescent="0.3">
      <c r="B44" s="140" t="s">
        <v>167</v>
      </c>
      <c r="C44" s="22"/>
      <c r="D44" s="21"/>
      <c r="E44" s="21"/>
      <c r="F44" s="102"/>
      <c r="G44" s="26">
        <f t="shared" si="5"/>
        <v>0</v>
      </c>
      <c r="H44" s="26">
        <f t="shared" si="6"/>
        <v>0</v>
      </c>
      <c r="I44" s="102"/>
      <c r="J44" s="128">
        <f t="shared" si="7"/>
        <v>0</v>
      </c>
    </row>
    <row r="45" spans="1:23" ht="24.6" thickBot="1" x14ac:dyDescent="0.35">
      <c r="B45" s="142" t="s">
        <v>167</v>
      </c>
      <c r="C45" s="103"/>
      <c r="D45" s="104"/>
      <c r="E45" s="104"/>
      <c r="F45" s="105"/>
      <c r="G45" s="106">
        <f t="shared" si="5"/>
        <v>0</v>
      </c>
      <c r="H45" s="106">
        <f t="shared" si="6"/>
        <v>0</v>
      </c>
      <c r="I45" s="105"/>
      <c r="J45" s="129">
        <f t="shared" si="7"/>
        <v>0</v>
      </c>
    </row>
    <row r="46" spans="1:23" ht="15" thickBot="1" x14ac:dyDescent="0.35"/>
    <row r="47" spans="1:23" ht="15" thickBot="1" x14ac:dyDescent="0.35">
      <c r="B47" s="135" t="s">
        <v>2</v>
      </c>
      <c r="C47" s="150" t="s">
        <v>191</v>
      </c>
      <c r="D47" s="151"/>
      <c r="E47" s="151"/>
      <c r="F47" s="151"/>
      <c r="G47" s="151"/>
      <c r="H47" s="151"/>
      <c r="I47" s="151"/>
      <c r="J47" s="152"/>
      <c r="K47" s="150" t="s">
        <v>29</v>
      </c>
      <c r="L47" s="151"/>
      <c r="M47" s="152"/>
      <c r="N47" s="91" t="s">
        <v>188</v>
      </c>
    </row>
    <row r="48" spans="1:23" ht="29.4" thickBot="1" x14ac:dyDescent="0.35">
      <c r="B48" s="136"/>
      <c r="C48" s="27" t="s">
        <v>202</v>
      </c>
      <c r="D48" s="34" t="s">
        <v>28</v>
      </c>
      <c r="E48" s="34" t="s">
        <v>27</v>
      </c>
      <c r="F48" s="34" t="s">
        <v>162</v>
      </c>
      <c r="G48" s="34" t="s">
        <v>163</v>
      </c>
      <c r="H48" s="35" t="s">
        <v>32</v>
      </c>
      <c r="I48" s="36" t="s">
        <v>203</v>
      </c>
      <c r="J48" s="37" t="s">
        <v>30</v>
      </c>
      <c r="K48" s="27" t="s">
        <v>187</v>
      </c>
      <c r="L48" s="124" t="s">
        <v>204</v>
      </c>
      <c r="M48" s="125" t="s">
        <v>165</v>
      </c>
      <c r="N48" s="127" t="s">
        <v>33</v>
      </c>
      <c r="U48" s="23" t="s">
        <v>216</v>
      </c>
    </row>
    <row r="49" spans="2:23" ht="24.6" thickBot="1" x14ac:dyDescent="0.35">
      <c r="B49" s="137" t="s">
        <v>166</v>
      </c>
      <c r="C49" s="95"/>
      <c r="D49" s="96"/>
      <c r="E49" s="96"/>
      <c r="F49" s="97"/>
      <c r="G49" s="98">
        <f>E49*$F49+E49</f>
        <v>0</v>
      </c>
      <c r="H49" s="98">
        <f>G49+D49+C49</f>
        <v>0</v>
      </c>
      <c r="I49" s="97"/>
      <c r="J49" s="99">
        <f>H49+H49*I49</f>
        <v>0</v>
      </c>
      <c r="K49" s="130">
        <f>SUM(J51:J55)</f>
        <v>0</v>
      </c>
      <c r="L49" s="105"/>
      <c r="M49" s="126">
        <f>K49+K49*L49</f>
        <v>0</v>
      </c>
      <c r="N49" s="131">
        <f t="shared" ref="N49" si="8">J49+M49</f>
        <v>0</v>
      </c>
      <c r="U49" s="23" t="s">
        <v>214</v>
      </c>
      <c r="W49" s="14" t="s">
        <v>215</v>
      </c>
    </row>
    <row r="50" spans="2:23" ht="15.6" thickTop="1" thickBot="1" x14ac:dyDescent="0.35">
      <c r="B50" s="138"/>
      <c r="C50" s="153" t="s">
        <v>198</v>
      </c>
      <c r="D50" s="154"/>
      <c r="E50" s="154"/>
      <c r="F50" s="154"/>
      <c r="G50" s="154"/>
      <c r="H50" s="154"/>
      <c r="I50" s="154"/>
      <c r="J50" s="155"/>
      <c r="U50" s="159">
        <f>IF(H49&lt;10000,0.15,0)</f>
        <v>0.15</v>
      </c>
      <c r="W50" s="159">
        <f>IF(K49&lt;10000,0.1,0)</f>
        <v>0.1</v>
      </c>
    </row>
    <row r="51" spans="2:23" ht="24" x14ac:dyDescent="0.3">
      <c r="B51" s="139" t="s">
        <v>167</v>
      </c>
      <c r="C51" s="19"/>
      <c r="D51" s="20"/>
      <c r="E51" s="20"/>
      <c r="F51" s="92"/>
      <c r="G51" s="25">
        <f>E51*$F51+E51</f>
        <v>0</v>
      </c>
      <c r="H51" s="25">
        <f>G51+D51+C51</f>
        <v>0</v>
      </c>
      <c r="I51" s="92"/>
      <c r="J51" s="144">
        <f>H51+H51*I51</f>
        <v>0</v>
      </c>
      <c r="U51" s="159">
        <f>IF(AND(10000&lt;H49,H49&lt;20000),0.1,0)</f>
        <v>0</v>
      </c>
      <c r="W51" s="159">
        <f>IF(AND(10000&lt;K49,K49&lt;20000),0.075,0)</f>
        <v>0</v>
      </c>
    </row>
    <row r="52" spans="2:23" ht="24.6" thickBot="1" x14ac:dyDescent="0.35">
      <c r="B52" s="140" t="s">
        <v>167</v>
      </c>
      <c r="C52" s="22"/>
      <c r="D52" s="21"/>
      <c r="E52" s="21"/>
      <c r="F52" s="102"/>
      <c r="G52" s="26">
        <f t="shared" ref="G52:G55" si="9">E52*$F52+E52</f>
        <v>0</v>
      </c>
      <c r="H52" s="26">
        <f t="shared" ref="H52:H55" si="10">G52+D52+C52</f>
        <v>0</v>
      </c>
      <c r="I52" s="102"/>
      <c r="J52" s="128">
        <f t="shared" ref="J52:J55" si="11">H52+H52*I52</f>
        <v>0</v>
      </c>
      <c r="U52" s="159">
        <f>IF(H49&gt;20000,0.075,0)</f>
        <v>0</v>
      </c>
      <c r="W52" s="159">
        <f>IF(K49&gt;20000,0.05,0)</f>
        <v>0</v>
      </c>
    </row>
    <row r="53" spans="2:23" ht="24.6" thickBot="1" x14ac:dyDescent="0.35">
      <c r="B53" s="140" t="s">
        <v>167</v>
      </c>
      <c r="C53" s="22"/>
      <c r="D53" s="21"/>
      <c r="E53" s="21"/>
      <c r="F53" s="102"/>
      <c r="G53" s="26">
        <f t="shared" si="9"/>
        <v>0</v>
      </c>
      <c r="H53" s="26">
        <f t="shared" si="10"/>
        <v>0</v>
      </c>
      <c r="I53" s="102"/>
      <c r="J53" s="128">
        <f t="shared" si="11"/>
        <v>0</v>
      </c>
      <c r="U53" s="160">
        <f>SUM(U50:U52)</f>
        <v>0.15</v>
      </c>
      <c r="W53" s="160">
        <f>SUM(W50:W52)</f>
        <v>0.1</v>
      </c>
    </row>
    <row r="54" spans="2:23" ht="24" x14ac:dyDescent="0.3">
      <c r="B54" s="140" t="s">
        <v>167</v>
      </c>
      <c r="C54" s="22"/>
      <c r="D54" s="21"/>
      <c r="E54" s="21"/>
      <c r="F54" s="102"/>
      <c r="G54" s="26">
        <f t="shared" si="9"/>
        <v>0</v>
      </c>
      <c r="H54" s="26">
        <f t="shared" si="10"/>
        <v>0</v>
      </c>
      <c r="I54" s="102"/>
      <c r="J54" s="128">
        <f t="shared" si="11"/>
        <v>0</v>
      </c>
    </row>
    <row r="55" spans="2:23" ht="24.6" thickBot="1" x14ac:dyDescent="0.35">
      <c r="B55" s="142" t="s">
        <v>167</v>
      </c>
      <c r="C55" s="103"/>
      <c r="D55" s="104"/>
      <c r="E55" s="104"/>
      <c r="F55" s="105"/>
      <c r="G55" s="106">
        <f t="shared" si="9"/>
        <v>0</v>
      </c>
      <c r="H55" s="106">
        <f t="shared" si="10"/>
        <v>0</v>
      </c>
      <c r="I55" s="105"/>
      <c r="J55" s="129">
        <f t="shared" si="11"/>
        <v>0</v>
      </c>
    </row>
    <row r="56" spans="2:23" ht="15" thickBot="1" x14ac:dyDescent="0.35"/>
    <row r="57" spans="2:23" ht="15" thickBot="1" x14ac:dyDescent="0.35">
      <c r="B57" s="135" t="s">
        <v>2</v>
      </c>
      <c r="C57" s="150" t="s">
        <v>190</v>
      </c>
      <c r="D57" s="151"/>
      <c r="E57" s="151"/>
      <c r="F57" s="151"/>
      <c r="G57" s="151"/>
      <c r="H57" s="151"/>
      <c r="I57" s="151"/>
      <c r="J57" s="152"/>
      <c r="K57" s="150" t="s">
        <v>29</v>
      </c>
      <c r="L57" s="151"/>
      <c r="M57" s="152"/>
      <c r="N57" s="91" t="s">
        <v>188</v>
      </c>
    </row>
    <row r="58" spans="2:23" ht="29.4" thickBot="1" x14ac:dyDescent="0.35">
      <c r="B58" s="136"/>
      <c r="C58" s="27" t="s">
        <v>202</v>
      </c>
      <c r="D58" s="34" t="s">
        <v>28</v>
      </c>
      <c r="E58" s="34" t="s">
        <v>27</v>
      </c>
      <c r="F58" s="34" t="s">
        <v>162</v>
      </c>
      <c r="G58" s="34" t="s">
        <v>163</v>
      </c>
      <c r="H58" s="35" t="s">
        <v>32</v>
      </c>
      <c r="I58" s="36" t="s">
        <v>203</v>
      </c>
      <c r="J58" s="37" t="s">
        <v>30</v>
      </c>
      <c r="K58" s="27" t="s">
        <v>187</v>
      </c>
      <c r="L58" s="124" t="s">
        <v>204</v>
      </c>
      <c r="M58" s="125" t="s">
        <v>165</v>
      </c>
      <c r="N58" s="127" t="s">
        <v>33</v>
      </c>
      <c r="U58" s="23" t="s">
        <v>216</v>
      </c>
    </row>
    <row r="59" spans="2:23" ht="24.6" thickBot="1" x14ac:dyDescent="0.35">
      <c r="B59" s="137" t="s">
        <v>166</v>
      </c>
      <c r="C59" s="95"/>
      <c r="D59" s="96"/>
      <c r="E59" s="96"/>
      <c r="F59" s="97"/>
      <c r="G59" s="98">
        <f>E59*$F59+E59</f>
        <v>0</v>
      </c>
      <c r="H59" s="98">
        <f>G59+D59+C59</f>
        <v>0</v>
      </c>
      <c r="I59" s="97"/>
      <c r="J59" s="99">
        <f>H59+H59*I59</f>
        <v>0</v>
      </c>
      <c r="K59" s="130">
        <f>SUM(J61:J65)</f>
        <v>0</v>
      </c>
      <c r="L59" s="105"/>
      <c r="M59" s="126">
        <f>K59+K59*L59</f>
        <v>0</v>
      </c>
      <c r="N59" s="131">
        <f t="shared" ref="N59" si="12">J59+M59</f>
        <v>0</v>
      </c>
      <c r="U59" s="23" t="s">
        <v>214</v>
      </c>
      <c r="W59" s="14" t="s">
        <v>215</v>
      </c>
    </row>
    <row r="60" spans="2:23" ht="15.6" thickTop="1" thickBot="1" x14ac:dyDescent="0.35">
      <c r="B60" s="138"/>
      <c r="C60" s="153" t="s">
        <v>198</v>
      </c>
      <c r="D60" s="154"/>
      <c r="E60" s="154"/>
      <c r="F60" s="154"/>
      <c r="G60" s="154"/>
      <c r="H60" s="154"/>
      <c r="I60" s="154"/>
      <c r="J60" s="155"/>
      <c r="U60" s="159">
        <f>IF(H59&lt;10000,0.15,0)</f>
        <v>0.15</v>
      </c>
      <c r="W60" s="159">
        <f>IF(K59&lt;10000,0.1,0)</f>
        <v>0.1</v>
      </c>
    </row>
    <row r="61" spans="2:23" ht="24" x14ac:dyDescent="0.3">
      <c r="B61" s="139" t="s">
        <v>167</v>
      </c>
      <c r="C61" s="19"/>
      <c r="D61" s="20"/>
      <c r="E61" s="20"/>
      <c r="F61" s="92"/>
      <c r="G61" s="25">
        <f>E61*$F61+E61</f>
        <v>0</v>
      </c>
      <c r="H61" s="25">
        <f>G61+D61+C61</f>
        <v>0</v>
      </c>
      <c r="I61" s="92"/>
      <c r="J61" s="144">
        <f>H61+H61*I61</f>
        <v>0</v>
      </c>
      <c r="U61" s="159">
        <f>IF(AND(10000&lt;H59,H59&lt;20000),0.1,0)</f>
        <v>0</v>
      </c>
      <c r="W61" s="159">
        <f>IF(AND(10000&lt;K59,K59&lt;20000),0.075,0)</f>
        <v>0</v>
      </c>
    </row>
    <row r="62" spans="2:23" ht="24.6" thickBot="1" x14ac:dyDescent="0.35">
      <c r="B62" s="140" t="s">
        <v>167</v>
      </c>
      <c r="C62" s="22"/>
      <c r="D62" s="21"/>
      <c r="E62" s="21"/>
      <c r="F62" s="102"/>
      <c r="G62" s="26">
        <f t="shared" ref="G62:G65" si="13">E62*$F62+E62</f>
        <v>0</v>
      </c>
      <c r="H62" s="26">
        <f t="shared" ref="H62:H65" si="14">G62+D62+C62</f>
        <v>0</v>
      </c>
      <c r="I62" s="102"/>
      <c r="J62" s="128">
        <f t="shared" ref="J62:J65" si="15">H62+H62*I62</f>
        <v>0</v>
      </c>
      <c r="U62" s="159">
        <f>IF(H59&gt;20000,0.075,0)</f>
        <v>0</v>
      </c>
      <c r="W62" s="159">
        <f>IF(K59&gt;20000,0.05,0)</f>
        <v>0</v>
      </c>
    </row>
    <row r="63" spans="2:23" ht="24.6" thickBot="1" x14ac:dyDescent="0.35">
      <c r="B63" s="140" t="s">
        <v>167</v>
      </c>
      <c r="C63" s="22"/>
      <c r="D63" s="21"/>
      <c r="E63" s="21"/>
      <c r="F63" s="102"/>
      <c r="G63" s="26">
        <f t="shared" si="13"/>
        <v>0</v>
      </c>
      <c r="H63" s="26">
        <f t="shared" si="14"/>
        <v>0</v>
      </c>
      <c r="I63" s="102"/>
      <c r="J63" s="128">
        <f t="shared" si="15"/>
        <v>0</v>
      </c>
      <c r="U63" s="160">
        <f>SUM(U60:U62)</f>
        <v>0.15</v>
      </c>
      <c r="W63" s="160">
        <f>SUM(W60:W62)</f>
        <v>0.1</v>
      </c>
    </row>
    <row r="64" spans="2:23" ht="24" x14ac:dyDescent="0.3">
      <c r="B64" s="140" t="s">
        <v>167</v>
      </c>
      <c r="C64" s="22"/>
      <c r="D64" s="21"/>
      <c r="E64" s="21"/>
      <c r="F64" s="102"/>
      <c r="G64" s="26">
        <f t="shared" si="13"/>
        <v>0</v>
      </c>
      <c r="H64" s="26">
        <f t="shared" si="14"/>
        <v>0</v>
      </c>
      <c r="I64" s="102"/>
      <c r="J64" s="128">
        <f t="shared" si="15"/>
        <v>0</v>
      </c>
    </row>
    <row r="65" spans="2:10" ht="24.6" thickBot="1" x14ac:dyDescent="0.35">
      <c r="B65" s="142" t="s">
        <v>167</v>
      </c>
      <c r="C65" s="103"/>
      <c r="D65" s="104"/>
      <c r="E65" s="104"/>
      <c r="F65" s="105"/>
      <c r="G65" s="106">
        <f t="shared" si="13"/>
        <v>0</v>
      </c>
      <c r="H65" s="106">
        <f t="shared" si="14"/>
        <v>0</v>
      </c>
      <c r="I65" s="105"/>
      <c r="J65" s="129">
        <f t="shared" si="15"/>
        <v>0</v>
      </c>
    </row>
  </sheetData>
  <sheetProtection algorithmName="SHA-512" hashValue="TrtJEVBwPoBitX2usFBUvmryyitiR7v5gTpA02hhv/LziFDnFjJ+OQ77s2QsUboOTqUWvc4P7lrqA5PJr6hb2Q==" saltValue="DQmPeV+wVKPkur+F+0wtEQ==" spinCount="100000" sheet="1" objects="1" scenarios="1" formatCells="0" formatColumns="0" formatRows="0"/>
  <mergeCells count="15">
    <mergeCell ref="C50:J50"/>
    <mergeCell ref="C57:J57"/>
    <mergeCell ref="K57:M57"/>
    <mergeCell ref="C60:J60"/>
    <mergeCell ref="C37:J37"/>
    <mergeCell ref="K37:M37"/>
    <mergeCell ref="C40:J40"/>
    <mergeCell ref="C47:J47"/>
    <mergeCell ref="K47:M47"/>
    <mergeCell ref="I15:N15"/>
    <mergeCell ref="I19:N19"/>
    <mergeCell ref="K27:M27"/>
    <mergeCell ref="C23:H23"/>
    <mergeCell ref="C27:J27"/>
    <mergeCell ref="C30:J30"/>
  </mergeCells>
  <conditionalFormatting sqref="G7">
    <cfRule type="expression" dxfId="19" priority="10">
      <formula>$G$7&gt;$U$12</formula>
    </cfRule>
  </conditionalFormatting>
  <conditionalFormatting sqref="G10">
    <cfRule type="expression" dxfId="18" priority="9">
      <formula>$G$10&gt;$W$12</formula>
    </cfRule>
  </conditionalFormatting>
  <conditionalFormatting sqref="I29">
    <cfRule type="expression" dxfId="17" priority="8">
      <formula>$I$29&gt;$U$33</formula>
    </cfRule>
  </conditionalFormatting>
  <conditionalFormatting sqref="L29">
    <cfRule type="expression" dxfId="16" priority="7">
      <formula>$L$29&gt;$W$33</formula>
    </cfRule>
  </conditionalFormatting>
  <conditionalFormatting sqref="I39">
    <cfRule type="expression" dxfId="15" priority="6">
      <formula>$I$39&gt;$U$43</formula>
    </cfRule>
  </conditionalFormatting>
  <conditionalFormatting sqref="L39">
    <cfRule type="expression" dxfId="14" priority="5">
      <formula>$L$39&gt;$W$43</formula>
    </cfRule>
  </conditionalFormatting>
  <conditionalFormatting sqref="I49">
    <cfRule type="expression" dxfId="13" priority="4">
      <formula>$I$49&gt;$U$53</formula>
    </cfRule>
  </conditionalFormatting>
  <conditionalFormatting sqref="L49">
    <cfRule type="expression" dxfId="12" priority="3">
      <formula>$L$49&gt;$W$53</formula>
    </cfRule>
  </conditionalFormatting>
  <conditionalFormatting sqref="I59">
    <cfRule type="expression" dxfId="11" priority="2">
      <formula>$I$29&gt;$U$33</formula>
    </cfRule>
  </conditionalFormatting>
  <conditionalFormatting sqref="L59">
    <cfRule type="expression" dxfId="10" priority="1">
      <formula>$L$59&gt;$W$63</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X40"/>
  <sheetViews>
    <sheetView zoomScale="96" zoomScaleNormal="96" workbookViewId="0">
      <selection activeCell="V3" sqref="A2:V3"/>
    </sheetView>
  </sheetViews>
  <sheetFormatPr defaultRowHeight="14.4" x14ac:dyDescent="0.3"/>
  <cols>
    <col min="1" max="1" width="5.6640625" customWidth="1"/>
    <col min="2" max="2" width="13.88671875" customWidth="1"/>
    <col min="3" max="3" width="7.109375" customWidth="1"/>
    <col min="4" max="4" width="46.88671875" customWidth="1"/>
    <col min="5" max="5" width="32" customWidth="1"/>
    <col min="6" max="6" width="15" style="43" customWidth="1"/>
    <col min="7" max="7" width="14.88671875" customWidth="1"/>
    <col min="8" max="8" width="19.44140625" style="12" customWidth="1"/>
    <col min="9" max="9" width="8.109375" customWidth="1"/>
    <col min="10" max="10" width="6.5546875" customWidth="1"/>
    <col min="11" max="13" width="7.6640625" customWidth="1"/>
    <col min="14" max="14" width="9.88671875" customWidth="1"/>
    <col min="16" max="17" width="7" customWidth="1"/>
    <col min="18" max="18" width="5.88671875" customWidth="1"/>
    <col min="22" max="22" width="19.109375" customWidth="1"/>
    <col min="23" max="23" width="13.5546875" style="39" customWidth="1"/>
    <col min="24" max="24" width="12.6640625" style="39" customWidth="1"/>
    <col min="25" max="25" width="22.5546875" style="39" customWidth="1"/>
    <col min="26" max="26" width="16.109375" style="39" customWidth="1"/>
    <col min="27" max="78" width="9.109375" style="39"/>
    <col min="79" max="79" width="10" style="75" customWidth="1"/>
    <col min="80" max="80" width="13.6640625" style="75" customWidth="1"/>
    <col min="81" max="81" width="9.44140625" style="75" customWidth="1"/>
    <col min="82" max="82" width="56.5546875" style="75" customWidth="1"/>
    <col min="83" max="83" width="43" style="75" customWidth="1"/>
    <col min="84" max="84" width="12.33203125" style="77" customWidth="1"/>
    <col min="85" max="85" width="18" style="75" bestFit="1" customWidth="1"/>
    <col min="86" max="86" width="24.88671875" style="75" customWidth="1"/>
    <col min="87" max="87" width="14.5546875" style="78" customWidth="1"/>
    <col min="88" max="88" width="6" style="75" bestFit="1" customWidth="1"/>
    <col min="89" max="89" width="7" style="75" bestFit="1" customWidth="1"/>
    <col min="90" max="90" width="5.88671875" style="75" bestFit="1" customWidth="1"/>
    <col min="91" max="91" width="7.44140625" style="75" bestFit="1" customWidth="1"/>
    <col min="92" max="92" width="12.5546875" style="75" bestFit="1" customWidth="1"/>
    <col min="93" max="93" width="14" style="75" bestFit="1" customWidth="1"/>
    <col min="94" max="94" width="7" style="75" bestFit="1" customWidth="1"/>
    <col min="95" max="95" width="6.5546875" style="75" bestFit="1" customWidth="1"/>
    <col min="96" max="96" width="8.33203125" style="75" bestFit="1" customWidth="1"/>
    <col min="97" max="97" width="6.6640625" style="75" bestFit="1" customWidth="1"/>
    <col min="98" max="98" width="16" style="75" bestFit="1" customWidth="1"/>
    <col min="99" max="99" width="8.33203125" style="75" bestFit="1" customWidth="1"/>
    <col min="100" max="100" width="23.44140625" style="75" bestFit="1" customWidth="1"/>
    <col min="101" max="102" width="9.109375" style="75"/>
  </cols>
  <sheetData>
    <row r="1" spans="1:102" s="10" customFormat="1" ht="22.8" x14ac:dyDescent="0.2">
      <c r="A1" s="17" t="s">
        <v>80</v>
      </c>
      <c r="B1" s="17" t="s">
        <v>81</v>
      </c>
      <c r="C1" s="17" t="s">
        <v>82</v>
      </c>
      <c r="D1" s="17" t="s">
        <v>83</v>
      </c>
      <c r="E1" s="17" t="s">
        <v>84</v>
      </c>
      <c r="F1" s="41" t="s">
        <v>85</v>
      </c>
      <c r="G1" s="17" t="s">
        <v>86</v>
      </c>
      <c r="H1" s="17" t="s">
        <v>87</v>
      </c>
      <c r="I1" s="17" t="s">
        <v>88</v>
      </c>
      <c r="J1" s="17" t="s">
        <v>89</v>
      </c>
      <c r="K1" s="17" t="s">
        <v>90</v>
      </c>
      <c r="L1" s="17" t="s">
        <v>91</v>
      </c>
      <c r="M1" s="17" t="s">
        <v>92</v>
      </c>
      <c r="N1" s="17" t="s">
        <v>93</v>
      </c>
      <c r="O1" s="17" t="s">
        <v>94</v>
      </c>
      <c r="P1" s="17" t="s">
        <v>95</v>
      </c>
      <c r="Q1" s="17" t="s">
        <v>96</v>
      </c>
      <c r="R1" s="17" t="s">
        <v>97</v>
      </c>
      <c r="S1" s="17" t="s">
        <v>98</v>
      </c>
      <c r="T1" s="17" t="s">
        <v>99</v>
      </c>
      <c r="U1" s="17" t="s">
        <v>31</v>
      </c>
      <c r="V1" s="17" t="s">
        <v>100</v>
      </c>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71" t="s">
        <v>80</v>
      </c>
      <c r="CB1" s="71" t="s">
        <v>81</v>
      </c>
      <c r="CC1" s="71" t="s">
        <v>82</v>
      </c>
      <c r="CD1" s="71" t="s">
        <v>83</v>
      </c>
      <c r="CE1" s="71" t="s">
        <v>84</v>
      </c>
      <c r="CF1" s="72" t="s">
        <v>85</v>
      </c>
      <c r="CG1" s="71" t="s">
        <v>86</v>
      </c>
      <c r="CH1" s="71" t="s">
        <v>87</v>
      </c>
      <c r="CI1" s="73" t="s">
        <v>88</v>
      </c>
      <c r="CJ1" s="71" t="s">
        <v>89</v>
      </c>
      <c r="CK1" s="71" t="s">
        <v>90</v>
      </c>
      <c r="CL1" s="71" t="s">
        <v>91</v>
      </c>
      <c r="CM1" s="71" t="s">
        <v>92</v>
      </c>
      <c r="CN1" s="71" t="s">
        <v>93</v>
      </c>
      <c r="CO1" s="71" t="s">
        <v>94</v>
      </c>
      <c r="CP1" s="71" t="s">
        <v>95</v>
      </c>
      <c r="CQ1" s="71" t="s">
        <v>96</v>
      </c>
      <c r="CR1" s="71" t="s">
        <v>97</v>
      </c>
      <c r="CS1" s="71" t="s">
        <v>98</v>
      </c>
      <c r="CT1" s="71" t="s">
        <v>99</v>
      </c>
      <c r="CU1" s="71" t="s">
        <v>31</v>
      </c>
      <c r="CV1" s="71" t="s">
        <v>100</v>
      </c>
      <c r="CW1" s="74"/>
      <c r="CX1" s="74"/>
    </row>
    <row r="2" spans="1:102" s="16" customFormat="1" x14ac:dyDescent="0.3">
      <c r="A2" s="110">
        <v>1</v>
      </c>
      <c r="B2" s="110">
        <v>0</v>
      </c>
      <c r="C2" s="110"/>
      <c r="D2" s="110" t="s">
        <v>169</v>
      </c>
      <c r="E2" s="110" t="s">
        <v>104</v>
      </c>
      <c r="F2" s="112">
        <f>'Contractor CP'!H18</f>
        <v>0</v>
      </c>
      <c r="G2" s="110"/>
      <c r="H2" s="110" t="s">
        <v>168</v>
      </c>
      <c r="I2" s="110"/>
      <c r="J2" s="110">
        <f>'Contractor CP'!J8</f>
        <v>0</v>
      </c>
      <c r="K2" s="110"/>
      <c r="L2" s="110"/>
      <c r="M2" s="110"/>
      <c r="N2" s="110"/>
      <c r="O2" s="110"/>
      <c r="P2" s="110"/>
      <c r="Q2" s="110"/>
      <c r="R2" s="110"/>
      <c r="S2" s="110"/>
      <c r="T2" s="110"/>
      <c r="U2" s="110">
        <v>0</v>
      </c>
      <c r="V2" s="110" t="b">
        <v>0</v>
      </c>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75" t="str">
        <f>IF(CF2&lt;&gt;"",1,"")</f>
        <v/>
      </c>
      <c r="CB2" s="75" t="str" cm="1">
        <f t="array" ref="CB2">IFERROR(INDEX('info Grid'!E$2:E$33,SMALL(IF('info Grid'!$A$2:$A$33&lt;&gt;0,ROW('info Grid'!A$2:A$33)-ROW('info Grid'!A$2)+1),ROWS('info Grid'!A$2:A2))),"")</f>
        <v/>
      </c>
      <c r="CC2" s="75"/>
      <c r="CD2" s="76" t="str">
        <f t="array" ref="CD2">IFERROR(INDEX('info Grid'!C$2:C$33,SMALL(IF('info Grid'!$A$2:$A$33&lt;&gt;0,ROW('info Grid'!A$2:A$33)-ROW('info Grid'!A$2)+1),ROWS('info Grid'!A$2:A2))),"")</f>
        <v/>
      </c>
      <c r="CE2" s="75" t="str" cm="1">
        <f t="array" ref="CE2">IFERROR(INDEX('info Grid'!D$2:D$33,SMALL(IF('info Grid'!$A$2:$A$33&lt;&gt;0,ROW('info Grid'!A$2:A$33)-ROW('info Grid'!A$2)+1),ROWS('info Grid'!A$2:A2))),"")</f>
        <v/>
      </c>
      <c r="CF2" s="77" t="str" cm="1">
        <f t="array" ref="CF2">IFERROR(INDEX('info Grid'!A$2:A$33,SMALL(IF('info Grid'!$A$2:$A$33&lt;&gt;0,ROW('info Grid'!A$2:A$33)-ROW('info Grid'!A$2)+1),ROWS('info Grid'!A$2:A2))),"")</f>
        <v/>
      </c>
      <c r="CG2" s="75"/>
      <c r="CH2" s="75" t="str" cm="1">
        <f t="array" ref="CH2">IFERROR(INDEX('info Grid'!B$2:B$33,SMALL(IF('info Grid'!$A$2:$A$33&lt;&gt;0,ROW('info Grid'!A$2:A$33)-ROW('info Grid'!A$2)+1),ROWS('info Grid'!A$2:A2))),"")</f>
        <v/>
      </c>
      <c r="CI2" s="78"/>
      <c r="CJ2" s="75" t="str">
        <f t="array" ref="CJ2">IFERROR(INDEX('info Grid'!$I$2:$I$33,SMALL(IF('info Grid'!$A$2:$A$33&lt;&gt;0,ROW('info Grid'!A$2:A$33)-ROW('info Grid'!A$2)+1),ROWS('info Grid'!A$2:A2))),"")</f>
        <v/>
      </c>
      <c r="CK2" s="75"/>
      <c r="CL2" s="75"/>
      <c r="CM2" s="75"/>
      <c r="CN2" s="75"/>
      <c r="CO2" s="75"/>
      <c r="CP2" s="75"/>
      <c r="CQ2" s="75"/>
      <c r="CR2" s="75"/>
      <c r="CS2" s="75"/>
      <c r="CT2" s="75"/>
      <c r="CU2" s="75" t="str" cm="1">
        <f t="array" ref="CU2">IFERROR(INDEX('info Grid'!F$2:F$33,SMALL(IF('info Grid'!$A$2:$A$33&lt;&gt;0,ROW('info Grid'!A$2:A$33)-ROW('info Grid'!A$2)+1),ROWS('info Grid'!A$2:A2))),"")</f>
        <v/>
      </c>
      <c r="CV2" s="75" t="str" cm="1">
        <f t="array" ref="CV2">IFERROR(INDEX('info Grid'!G$2:G$33,SMALL(IF('info Grid'!$A$2:$A$33&lt;&gt;0,ROW('info Grid'!A$2:A$33)-ROW('info Grid'!A$2)+1),ROWS('info Grid'!A$2:A2))),"")</f>
        <v/>
      </c>
      <c r="CW2" s="75"/>
      <c r="CX2" s="75"/>
    </row>
    <row r="3" spans="1:102" x14ac:dyDescent="0.3">
      <c r="A3" s="110">
        <v>1</v>
      </c>
      <c r="B3" s="110">
        <v>0</v>
      </c>
      <c r="C3" s="110"/>
      <c r="D3" s="110" t="s">
        <v>170</v>
      </c>
      <c r="E3" s="110" t="s">
        <v>104</v>
      </c>
      <c r="F3" s="112">
        <f>'Contractor CP'!H19</f>
        <v>0</v>
      </c>
      <c r="G3" s="110"/>
      <c r="H3" s="110" t="s">
        <v>171</v>
      </c>
      <c r="I3" s="110"/>
      <c r="J3" s="110">
        <v>0</v>
      </c>
      <c r="K3" s="110"/>
      <c r="L3" s="110"/>
      <c r="M3" s="110"/>
      <c r="N3" s="110"/>
      <c r="O3" s="110"/>
      <c r="P3" s="110"/>
      <c r="Q3" s="110"/>
      <c r="R3" s="110"/>
      <c r="S3" s="110"/>
      <c r="T3" s="110"/>
      <c r="U3" s="110">
        <v>0</v>
      </c>
      <c r="V3" s="110" t="b">
        <v>0</v>
      </c>
      <c r="CA3" s="75" t="str">
        <f>IF(CF3&lt;&gt;"",5,"")</f>
        <v/>
      </c>
      <c r="CB3" s="75" t="str" cm="1">
        <f t="array" ref="CB3">IFERROR(INDEX('info Grid'!E$2:E$33,SMALL(IF('info Grid'!$A$2:$A$33&lt;&gt;0,ROW('info Grid'!A$2:A$33)-ROW('info Grid'!A$2)+1),ROWS('info Grid'!A$2:A6))),"")</f>
        <v/>
      </c>
      <c r="CD3" s="76" t="str">
        <f t="array" ref="CD3">IFERROR(INDEX('info Grid'!C$2:C$33,SMALL(IF('info Grid'!$A$2:$A$33&lt;&gt;0,ROW('info Grid'!A$2:A$33)-ROW('info Grid'!A$2)+1),ROWS('info Grid'!A$2:A6))),"")</f>
        <v/>
      </c>
      <c r="CE3" s="75" t="str" cm="1">
        <f t="array" ref="CE3">IFERROR(INDEX('info Grid'!D$2:D$33,SMALL(IF('info Grid'!$A$2:$A$33&lt;&gt;0,ROW('info Grid'!A$2:A$33)-ROW('info Grid'!A$2)+1),ROWS('info Grid'!A$2:A6))),"")</f>
        <v/>
      </c>
      <c r="CF3" s="77" t="str" cm="1">
        <f t="array" ref="CF3">IFERROR(INDEX('info Grid'!A$2:A$33,SMALL(IF('info Grid'!$A$2:$A$33&lt;&gt;0,ROW('info Grid'!A$2:A$33)-ROW('info Grid'!A$2)+1),ROWS('info Grid'!A$2:A6))),"")</f>
        <v/>
      </c>
      <c r="CH3" s="75" t="str" cm="1">
        <f t="array" ref="CH3">IFERROR(INDEX('info Grid'!B$2:B$33,SMALL(IF('info Grid'!$A$2:$A$33&lt;&gt;0,ROW('info Grid'!A$2:A$33)-ROW('info Grid'!A$2)+1),ROWS('info Grid'!B$2:B6))),"")</f>
        <v/>
      </c>
      <c r="CJ3" s="75" t="str">
        <f t="array" ref="CJ3">IFERROR(INDEX('info Grid'!$I$2:$I$33,SMALL(IF('info Grid'!$A$2:$A$33&lt;&gt;0,ROW('info Grid'!A$2:A$33)-ROW('info Grid'!A$2)+1),ROWS('info Grid'!A$2:A6))),"")</f>
        <v/>
      </c>
      <c r="CU3" s="75" t="str" cm="1">
        <f t="array" ref="CU3">IFERROR(INDEX('info Grid'!F$2:F$33,SMALL(IF('info Grid'!$A$2:$A$33&lt;&gt;0,ROW('info Grid'!A$2:A$33)-ROW('info Grid'!A$2)+1),ROWS('info Grid'!A$2:A6))),"")</f>
        <v/>
      </c>
      <c r="CV3" s="75" t="str" cm="1">
        <f t="array" ref="CV3">IFERROR(INDEX('info Grid'!G$2:G$33,SMALL(IF('info Grid'!$A$2:$A$33&lt;&gt;0,ROW('info Grid'!A$2:A$33)-ROW('info Grid'!A$2)+1),ROWS('info Grid'!A$2:A6))),"")</f>
        <v/>
      </c>
    </row>
    <row r="4" spans="1:102" x14ac:dyDescent="0.3">
      <c r="A4" s="18"/>
      <c r="B4" s="18"/>
      <c r="C4" s="18"/>
      <c r="D4" s="18"/>
      <c r="E4" s="18"/>
      <c r="F4" s="113"/>
      <c r="G4" s="18"/>
      <c r="H4" s="18"/>
      <c r="I4" s="18"/>
      <c r="J4" s="110"/>
      <c r="K4" s="18"/>
      <c r="L4" s="18"/>
      <c r="M4" s="18"/>
      <c r="N4" s="18"/>
      <c r="O4" s="18"/>
      <c r="P4" s="18"/>
      <c r="Q4" s="18"/>
      <c r="R4" s="18"/>
      <c r="S4" s="18"/>
      <c r="T4" s="18"/>
      <c r="U4" s="18"/>
      <c r="V4" s="18"/>
      <c r="CD4" s="76"/>
    </row>
    <row r="5" spans="1:102" x14ac:dyDescent="0.3">
      <c r="A5" s="18" t="s">
        <v>102</v>
      </c>
      <c r="B5" s="18" t="s">
        <v>102</v>
      </c>
      <c r="C5" s="18"/>
      <c r="D5" s="18" t="s">
        <v>102</v>
      </c>
      <c r="E5" s="18" t="s">
        <v>102</v>
      </c>
      <c r="F5" s="42" t="s">
        <v>102</v>
      </c>
      <c r="G5" s="18"/>
      <c r="H5" s="18" t="s">
        <v>102</v>
      </c>
      <c r="I5" s="18"/>
      <c r="J5" s="18" t="s">
        <v>102</v>
      </c>
      <c r="K5" s="18"/>
      <c r="L5" s="18"/>
      <c r="M5" s="18"/>
      <c r="N5" s="18"/>
      <c r="O5" s="18"/>
      <c r="P5" s="18"/>
      <c r="Q5" s="18"/>
      <c r="R5" s="18"/>
      <c r="S5" s="18"/>
      <c r="T5" s="18"/>
      <c r="U5" s="18" t="s">
        <v>102</v>
      </c>
      <c r="V5" s="18" t="s">
        <v>102</v>
      </c>
      <c r="CA5" s="75" t="str">
        <f>IF(CF5&lt;&gt;"",7,"")</f>
        <v/>
      </c>
      <c r="CB5" s="75" t="str" cm="1">
        <f t="array" ref="CB5">IFERROR(INDEX('info Grid'!E$2:E$33,SMALL(IF('info Grid'!$A$2:$A$33&lt;&gt;0,ROW('info Grid'!A$2:A$33)-ROW('info Grid'!A$2)+1),ROWS('info Grid'!A$2:A8))),"")</f>
        <v/>
      </c>
      <c r="CD5" s="76" t="str">
        <f t="array" ref="CD5">IFERROR(INDEX('info Grid'!C$2:C$33,SMALL(IF('info Grid'!$A$2:$A$33&lt;&gt;0,ROW('info Grid'!A$2:A$33)-ROW('info Grid'!A$2)+1),ROWS('info Grid'!A$2:A8))),"")</f>
        <v/>
      </c>
      <c r="CE5" s="75" t="str" cm="1">
        <f t="array" ref="CE5">IFERROR(INDEX('info Grid'!D$2:D$33,SMALL(IF('info Grid'!$A$2:$A$33&lt;&gt;0,ROW('info Grid'!A$2:A$33)-ROW('info Grid'!A$2)+1),ROWS('info Grid'!A$2:A8))),"")</f>
        <v/>
      </c>
      <c r="CF5" s="77" t="str" cm="1">
        <f t="array" ref="CF5">IFERROR(INDEX('info Grid'!A$2:A$33,SMALL(IF('info Grid'!$A$2:$A$33&lt;&gt;0,ROW('info Grid'!A$2:A$33)-ROW('info Grid'!A$2)+1),ROWS('info Grid'!A$2:A8))),"")</f>
        <v/>
      </c>
      <c r="CH5" s="75" t="str" cm="1">
        <f t="array" ref="CH5">IFERROR(INDEX('info Grid'!B$2:B$33,SMALL(IF('info Grid'!$A$2:$A$33&lt;&gt;0,ROW('info Grid'!A$2:A$33)-ROW('info Grid'!A$2)+1),ROWS('info Grid'!B$2:B8))),"")</f>
        <v/>
      </c>
      <c r="CJ5" s="75" t="str">
        <f t="array" ref="CJ5">IFERROR(INDEX('info Grid'!$I$2:$I$33,SMALL(IF('info Grid'!$A$2:$A$33&lt;&gt;0,ROW('info Grid'!A$2:A$33)-ROW('info Grid'!A$2)+1),ROWS('info Grid'!A$2:A8))),"")</f>
        <v/>
      </c>
      <c r="CU5" s="75" t="str" cm="1">
        <f t="array" ref="CU5">IFERROR(INDEX('info Grid'!F$2:F$33,SMALL(IF('info Grid'!$A$2:$A$33&lt;&gt;0,ROW('info Grid'!A$2:A$33)-ROW('info Grid'!A$2)+1),ROWS('info Grid'!A$2:A8))),"")</f>
        <v/>
      </c>
      <c r="CV5" s="75" t="str" cm="1">
        <f t="array" ref="CV5">IFERROR(INDEX('info Grid'!G$2:G$33,SMALL(IF('info Grid'!$A$2:$A$33&lt;&gt;0,ROW('info Grid'!A$2:A$33)-ROW('info Grid'!A$2)+1),ROWS('info Grid'!A$2:A8))),"")</f>
        <v/>
      </c>
    </row>
    <row r="6" spans="1:102" x14ac:dyDescent="0.3">
      <c r="A6" s="18" t="s">
        <v>102</v>
      </c>
      <c r="B6" s="18" t="s">
        <v>102</v>
      </c>
      <c r="C6" s="18"/>
      <c r="D6" s="18" t="s">
        <v>102</v>
      </c>
      <c r="E6" s="18" t="s">
        <v>102</v>
      </c>
      <c r="F6" s="42" t="s">
        <v>102</v>
      </c>
      <c r="G6" s="18"/>
      <c r="H6" s="18" t="s">
        <v>102</v>
      </c>
      <c r="I6" s="18"/>
      <c r="J6" s="18" t="s">
        <v>102</v>
      </c>
      <c r="K6" s="18"/>
      <c r="L6" s="18"/>
      <c r="M6" s="18"/>
      <c r="N6" s="18"/>
      <c r="O6" s="18"/>
      <c r="P6" s="18"/>
      <c r="Q6" s="18"/>
      <c r="R6" s="18"/>
      <c r="S6" s="18"/>
      <c r="T6" s="18"/>
      <c r="U6" s="18" t="s">
        <v>102</v>
      </c>
      <c r="V6" s="18" t="s">
        <v>102</v>
      </c>
      <c r="CA6" s="75" t="str">
        <f>IF(CF6&lt;&gt;"",8,"")</f>
        <v/>
      </c>
      <c r="CB6" s="75" t="str" cm="1">
        <f t="array" ref="CB6">IFERROR(INDEX('info Grid'!E$2:E$33,SMALL(IF('info Grid'!$A$2:$A$33&lt;&gt;0,ROW('info Grid'!A$2:A$33)-ROW('info Grid'!A$2)+1),ROWS('info Grid'!A$2:A9))),"")</f>
        <v/>
      </c>
      <c r="CD6" s="76" t="str">
        <f t="array" ref="CD6">IFERROR(INDEX('info Grid'!C$2:C$33,SMALL(IF('info Grid'!$A$2:$A$33&lt;&gt;0,ROW('info Grid'!A$2:A$33)-ROW('info Grid'!A$2)+1),ROWS('info Grid'!A$2:A9))),"")</f>
        <v/>
      </c>
      <c r="CE6" s="75" t="str" cm="1">
        <f t="array" ref="CE6">IFERROR(INDEX('info Grid'!D$2:D$33,SMALL(IF('info Grid'!$A$2:$A$33&lt;&gt;0,ROW('info Grid'!A$2:A$33)-ROW('info Grid'!A$2)+1),ROWS('info Grid'!A$2:A9))),"")</f>
        <v/>
      </c>
      <c r="CF6" s="77" t="str" cm="1">
        <f t="array" ref="CF6">IFERROR(INDEX('info Grid'!A$2:A$33,SMALL(IF('info Grid'!$A$2:$A$33&lt;&gt;0,ROW('info Grid'!A$2:A$33)-ROW('info Grid'!A$2)+1),ROWS('info Grid'!A$2:A9))),"")</f>
        <v/>
      </c>
      <c r="CH6" s="75" t="str" cm="1">
        <f t="array" ref="CH6">IFERROR(INDEX('info Grid'!B$2:B$33,SMALL(IF('info Grid'!$A$2:$A$33&lt;&gt;0,ROW('info Grid'!A$2:A$33)-ROW('info Grid'!A$2)+1),ROWS('info Grid'!B$2:B9))),"")</f>
        <v/>
      </c>
      <c r="CJ6" s="75" t="str">
        <f t="array" ref="CJ6">IFERROR(INDEX('info Grid'!$I$2:$I$33,SMALL(IF('info Grid'!$A$2:$A$33&lt;&gt;0,ROW('info Grid'!A$2:A$33)-ROW('info Grid'!A$2)+1),ROWS('info Grid'!A$2:A9))),"")</f>
        <v/>
      </c>
      <c r="CU6" s="75" t="str" cm="1">
        <f t="array" ref="CU6">IFERROR(INDEX('info Grid'!F$2:F$33,SMALL(IF('info Grid'!$A$2:$A$33&lt;&gt;0,ROW('info Grid'!A$2:A$33)-ROW('info Grid'!A$2)+1),ROWS('info Grid'!A$2:A9))),"")</f>
        <v/>
      </c>
      <c r="CV6" s="75" t="str" cm="1">
        <f t="array" ref="CV6">IFERROR(INDEX('info Grid'!G$2:G$33,SMALL(IF('info Grid'!$A$2:$A$33&lt;&gt;0,ROW('info Grid'!A$2:A$33)-ROW('info Grid'!A$2)+1),ROWS('info Grid'!A$2:A9))),"")</f>
        <v/>
      </c>
    </row>
    <row r="7" spans="1:102" x14ac:dyDescent="0.3">
      <c r="A7" s="18" t="s">
        <v>102</v>
      </c>
      <c r="B7" s="18" t="s">
        <v>102</v>
      </c>
      <c r="C7" s="18"/>
      <c r="D7" s="18" t="s">
        <v>102</v>
      </c>
      <c r="E7" s="18" t="s">
        <v>102</v>
      </c>
      <c r="F7" s="42" t="s">
        <v>102</v>
      </c>
      <c r="G7" s="18"/>
      <c r="H7" s="18" t="s">
        <v>102</v>
      </c>
      <c r="I7" s="18"/>
      <c r="J7" s="18" t="s">
        <v>102</v>
      </c>
      <c r="K7" s="18"/>
      <c r="L7" s="18"/>
      <c r="M7" s="18"/>
      <c r="N7" s="18"/>
      <c r="O7" s="18"/>
      <c r="P7" s="18"/>
      <c r="Q7" s="18"/>
      <c r="R7" s="18"/>
      <c r="S7" s="18"/>
      <c r="T7" s="18"/>
      <c r="U7" s="18" t="s">
        <v>102</v>
      </c>
      <c r="V7" s="18" t="s">
        <v>102</v>
      </c>
      <c r="CA7" s="75" t="str">
        <f>IF(CF7&lt;&gt;"",9,"")</f>
        <v/>
      </c>
      <c r="CB7" s="75" t="str" cm="1">
        <f t="array" ref="CB7">IFERROR(INDEX('info Grid'!E$2:E$33,SMALL(IF('info Grid'!$A$2:$A$33&lt;&gt;0,ROW('info Grid'!A$2:A$33)-ROW('info Grid'!A$2)+1),ROWS('info Grid'!A$2:A10))),"")</f>
        <v/>
      </c>
      <c r="CD7" s="76" t="str">
        <f t="array" ref="CD7">IFERROR(INDEX('info Grid'!C$2:C$33,SMALL(IF('info Grid'!$A$2:$A$33&lt;&gt;0,ROW('info Grid'!A$2:A$33)-ROW('info Grid'!A$2)+1),ROWS('info Grid'!A$2:A10))),"")</f>
        <v/>
      </c>
      <c r="CE7" s="75" t="str" cm="1">
        <f t="array" ref="CE7">IFERROR(INDEX('info Grid'!D$2:D$33,SMALL(IF('info Grid'!$A$2:$A$33&lt;&gt;0,ROW('info Grid'!A$2:A$33)-ROW('info Grid'!A$2)+1),ROWS('info Grid'!A$2:A10))),"")</f>
        <v/>
      </c>
      <c r="CF7" s="77" t="str" cm="1">
        <f t="array" ref="CF7">IFERROR(INDEX('info Grid'!A$2:A$33,SMALL(IF('info Grid'!$A$2:$A$33&lt;&gt;0,ROW('info Grid'!A$2:A$33)-ROW('info Grid'!A$2)+1),ROWS('info Grid'!A$2:A10))),"")</f>
        <v/>
      </c>
      <c r="CH7" s="75" t="str" cm="1">
        <f t="array" ref="CH7">IFERROR(INDEX('info Grid'!B$2:B$33,SMALL(IF('info Grid'!$A$2:$A$33&lt;&gt;0,ROW('info Grid'!A$2:A$33)-ROW('info Grid'!A$2)+1),ROWS('info Grid'!B$2:B10))),"")</f>
        <v/>
      </c>
      <c r="CJ7" s="75" t="str">
        <f t="array" ref="CJ7">IFERROR(INDEX('info Grid'!$I$2:$I$33,SMALL(IF('info Grid'!$A$2:$A$33&lt;&gt;0,ROW('info Grid'!A$2:A$33)-ROW('info Grid'!A$2)+1),ROWS('info Grid'!A$2:A10))),"")</f>
        <v/>
      </c>
      <c r="CU7" s="75" t="str" cm="1">
        <f t="array" ref="CU7">IFERROR(INDEX('info Grid'!F$2:F$33,SMALL(IF('info Grid'!$A$2:$A$33&lt;&gt;0,ROW('info Grid'!A$2:A$33)-ROW('info Grid'!A$2)+1),ROWS('info Grid'!A$2:A10))),"")</f>
        <v/>
      </c>
      <c r="CV7" s="75" t="str" cm="1">
        <f t="array" ref="CV7">IFERROR(INDEX('info Grid'!G$2:G$33,SMALL(IF('info Grid'!$A$2:$A$33&lt;&gt;0,ROW('info Grid'!A$2:A$33)-ROW('info Grid'!A$2)+1),ROWS('info Grid'!A$2:A10))),"")</f>
        <v/>
      </c>
    </row>
    <row r="8" spans="1:102" x14ac:dyDescent="0.3">
      <c r="A8" s="18" t="s">
        <v>102</v>
      </c>
      <c r="B8" s="18" t="s">
        <v>102</v>
      </c>
      <c r="C8" s="18"/>
      <c r="D8" s="18" t="s">
        <v>102</v>
      </c>
      <c r="E8" s="18" t="s">
        <v>102</v>
      </c>
      <c r="F8" s="42" t="s">
        <v>102</v>
      </c>
      <c r="G8" s="18"/>
      <c r="H8" s="18" t="s">
        <v>102</v>
      </c>
      <c r="I8" s="18"/>
      <c r="J8" s="18" t="s">
        <v>102</v>
      </c>
      <c r="K8" s="18"/>
      <c r="L8" s="18"/>
      <c r="M8" s="18"/>
      <c r="N8" s="18"/>
      <c r="O8" s="18"/>
      <c r="P8" s="18"/>
      <c r="Q8" s="18"/>
      <c r="R8" s="18"/>
      <c r="S8" s="18"/>
      <c r="T8" s="18"/>
      <c r="U8" s="18" t="s">
        <v>102</v>
      </c>
      <c r="V8" s="18" t="s">
        <v>102</v>
      </c>
      <c r="CA8" s="75" t="str">
        <f>IF(CF8&lt;&gt;"",10,"")</f>
        <v/>
      </c>
      <c r="CB8" s="75" t="str" cm="1">
        <f t="array" ref="CB8">IFERROR(INDEX('info Grid'!E$2:E$33,SMALL(IF('info Grid'!$A$2:$A$33&lt;&gt;0,ROW('info Grid'!A$2:A$33)-ROW('info Grid'!A$2)+1),ROWS('info Grid'!A$2:A11))),"")</f>
        <v/>
      </c>
      <c r="CD8" s="76" t="str">
        <f t="array" ref="CD8">IFERROR(INDEX('info Grid'!C$2:C$33,SMALL(IF('info Grid'!$A$2:$A$33&lt;&gt;0,ROW('info Grid'!A$2:A$33)-ROW('info Grid'!A$2)+1),ROWS('info Grid'!A$2:A11))),"")</f>
        <v/>
      </c>
      <c r="CE8" s="75" t="str" cm="1">
        <f t="array" ref="CE8">IFERROR(INDEX('info Grid'!D$2:D$33,SMALL(IF('info Grid'!$A$2:$A$33&lt;&gt;0,ROW('info Grid'!A$2:A$33)-ROW('info Grid'!A$2)+1),ROWS('info Grid'!A$2:A11))),"")</f>
        <v/>
      </c>
      <c r="CF8" s="77" t="str" cm="1">
        <f t="array" ref="CF8">IFERROR(INDEX('info Grid'!A$2:A$33,SMALL(IF('info Grid'!$A$2:$A$33&lt;&gt;0,ROW('info Grid'!A$2:A$33)-ROW('info Grid'!A$2)+1),ROWS('info Grid'!A$2:A11))),"")</f>
        <v/>
      </c>
      <c r="CH8" s="75" t="str" cm="1">
        <f t="array" ref="CH8">IFERROR(INDEX('info Grid'!B$2:B$33,SMALL(IF('info Grid'!$A$2:$A$33&lt;&gt;0,ROW('info Grid'!A$2:A$33)-ROW('info Grid'!A$2)+1),ROWS('info Grid'!B$2:B11))),"")</f>
        <v/>
      </c>
      <c r="CJ8" s="75" t="str">
        <f t="array" ref="CJ8">IFERROR(INDEX('info Grid'!$I$2:$I$33,SMALL(IF('info Grid'!$A$2:$A$33&lt;&gt;0,ROW('info Grid'!A$2:A$33)-ROW('info Grid'!A$2)+1),ROWS('info Grid'!A$2:A11))),"")</f>
        <v/>
      </c>
      <c r="CU8" s="75" t="str" cm="1">
        <f t="array" ref="CU8">IFERROR(INDEX('info Grid'!F$2:F$33,SMALL(IF('info Grid'!$A$2:$A$33&lt;&gt;0,ROW('info Grid'!A$2:A$33)-ROW('info Grid'!A$2)+1),ROWS('info Grid'!A$2:A11))),"")</f>
        <v/>
      </c>
      <c r="CV8" s="75" t="str" cm="1">
        <f t="array" ref="CV8">IFERROR(INDEX('info Grid'!G$2:G$33,SMALL(IF('info Grid'!$A$2:$A$33&lt;&gt;0,ROW('info Grid'!A$2:A$33)-ROW('info Grid'!A$2)+1),ROWS('info Grid'!A$2:A11))),"")</f>
        <v/>
      </c>
    </row>
    <row r="9" spans="1:102" x14ac:dyDescent="0.3">
      <c r="A9" s="18" t="s">
        <v>102</v>
      </c>
      <c r="B9" s="18" t="s">
        <v>102</v>
      </c>
      <c r="C9" s="18"/>
      <c r="D9" s="18" t="s">
        <v>102</v>
      </c>
      <c r="E9" s="18" t="s">
        <v>102</v>
      </c>
      <c r="F9" s="42" t="s">
        <v>102</v>
      </c>
      <c r="G9" s="18"/>
      <c r="H9" s="18" t="s">
        <v>102</v>
      </c>
      <c r="I9" s="18"/>
      <c r="J9" s="18" t="s">
        <v>102</v>
      </c>
      <c r="K9" s="18"/>
      <c r="L9" s="18"/>
      <c r="M9" s="18"/>
      <c r="N9" s="18"/>
      <c r="O9" s="18"/>
      <c r="P9" s="18"/>
      <c r="Q9" s="18"/>
      <c r="R9" s="18"/>
      <c r="S9" s="18"/>
      <c r="T9" s="18"/>
      <c r="U9" s="18" t="s">
        <v>102</v>
      </c>
      <c r="V9" s="18" t="s">
        <v>102</v>
      </c>
      <c r="CA9" s="75" t="str">
        <f>IF(CF9&lt;&gt;"",11,"")</f>
        <v/>
      </c>
      <c r="CB9" s="75" t="str" cm="1">
        <f t="array" ref="CB9">IFERROR(INDEX('info Grid'!E$2:E$33,SMALL(IF('info Grid'!$A$2:$A$33&lt;&gt;0,ROW('info Grid'!A$2:A$33)-ROW('info Grid'!A$2)+1),ROWS('info Grid'!A$2:A12))),"")</f>
        <v/>
      </c>
      <c r="CD9" s="76" t="str">
        <f t="array" ref="CD9">IFERROR(INDEX('info Grid'!C$2:C$33,SMALL(IF('info Grid'!$A$2:$A$33&lt;&gt;0,ROW('info Grid'!A$2:A$33)-ROW('info Grid'!A$2)+1),ROWS('info Grid'!A$2:A12))),"")</f>
        <v/>
      </c>
      <c r="CE9" s="75" t="str" cm="1">
        <f t="array" ref="CE9">IFERROR(INDEX('info Grid'!D$2:D$33,SMALL(IF('info Grid'!$A$2:$A$33&lt;&gt;0,ROW('info Grid'!A$2:A$33)-ROW('info Grid'!A$2)+1),ROWS('info Grid'!A$2:A12))),"")</f>
        <v/>
      </c>
      <c r="CF9" s="77" t="str" cm="1">
        <f t="array" ref="CF9">IFERROR(INDEX('info Grid'!A$2:A$33,SMALL(IF('info Grid'!$A$2:$A$33&lt;&gt;0,ROW('info Grid'!A$2:A$33)-ROW('info Grid'!A$2)+1),ROWS('info Grid'!A$2:A12))),"")</f>
        <v/>
      </c>
      <c r="CH9" s="75" t="str" cm="1">
        <f t="array" ref="CH9">IFERROR(INDEX('info Grid'!B$2:B$33,SMALL(IF('info Grid'!$A$2:$A$33&lt;&gt;0,ROW('info Grid'!A$2:A$33)-ROW('info Grid'!A$2)+1),ROWS('info Grid'!B$2:B12))),"")</f>
        <v/>
      </c>
      <c r="CJ9" s="75" t="str">
        <f t="array" ref="CJ9">IFERROR(INDEX('info Grid'!$I$2:$I$33,SMALL(IF('info Grid'!$A$2:$A$33&lt;&gt;0,ROW('info Grid'!A$2:A$33)-ROW('info Grid'!A$2)+1),ROWS('info Grid'!A$2:A12))),"")</f>
        <v/>
      </c>
      <c r="CU9" s="75" t="str" cm="1">
        <f t="array" ref="CU9">IFERROR(INDEX('info Grid'!F$2:F$33,SMALL(IF('info Grid'!$A$2:$A$33&lt;&gt;0,ROW('info Grid'!A$2:A$33)-ROW('info Grid'!A$2)+1),ROWS('info Grid'!A$2:A12))),"")</f>
        <v/>
      </c>
      <c r="CV9" s="75" t="str" cm="1">
        <f t="array" ref="CV9">IFERROR(INDEX('info Grid'!G$2:G$33,SMALL(IF('info Grid'!$A$2:$A$33&lt;&gt;0,ROW('info Grid'!A$2:A$33)-ROW('info Grid'!A$2)+1),ROWS('info Grid'!A$2:A12))),"")</f>
        <v/>
      </c>
    </row>
    <row r="10" spans="1:102" x14ac:dyDescent="0.3">
      <c r="A10" s="18" t="s">
        <v>102</v>
      </c>
      <c r="B10" s="18" t="s">
        <v>102</v>
      </c>
      <c r="C10" s="18"/>
      <c r="D10" s="18" t="s">
        <v>102</v>
      </c>
      <c r="E10" s="18" t="s">
        <v>102</v>
      </c>
      <c r="F10" s="42" t="s">
        <v>102</v>
      </c>
      <c r="G10" s="18"/>
      <c r="H10" s="18" t="s">
        <v>102</v>
      </c>
      <c r="I10" s="18"/>
      <c r="J10" s="18" t="s">
        <v>102</v>
      </c>
      <c r="K10" s="18"/>
      <c r="L10" s="18"/>
      <c r="M10" s="18"/>
      <c r="N10" s="18"/>
      <c r="O10" s="18"/>
      <c r="P10" s="18"/>
      <c r="Q10" s="18"/>
      <c r="R10" s="18"/>
      <c r="S10" s="18"/>
      <c r="T10" s="18"/>
      <c r="U10" s="18" t="s">
        <v>102</v>
      </c>
      <c r="V10" s="18" t="s">
        <v>102</v>
      </c>
      <c r="CA10" s="75" t="str">
        <f>IF(CF10&lt;&gt;"",12,"")</f>
        <v/>
      </c>
      <c r="CB10" s="75" t="str" cm="1">
        <f t="array" ref="CB10">IFERROR(INDEX('info Grid'!E$2:E$33,SMALL(IF('info Grid'!$A$2:$A$33&lt;&gt;0,ROW('info Grid'!A$2:A$33)-ROW('info Grid'!A$2)+1),ROWS('info Grid'!A$2:A13))),"")</f>
        <v/>
      </c>
      <c r="CD10" s="76" t="str">
        <f t="array" ref="CD10">IFERROR(INDEX('info Grid'!C$2:C$33,SMALL(IF('info Grid'!$A$2:$A$33&lt;&gt;0,ROW('info Grid'!A$2:A$33)-ROW('info Grid'!A$2)+1),ROWS('info Grid'!A$2:A13))),"")</f>
        <v/>
      </c>
      <c r="CE10" s="75" t="str" cm="1">
        <f t="array" ref="CE10">IFERROR(INDEX('info Grid'!D$2:D$33,SMALL(IF('info Grid'!$A$2:$A$33&lt;&gt;0,ROW('info Grid'!A$2:A$33)-ROW('info Grid'!A$2)+1),ROWS('info Grid'!A$2:A13))),"")</f>
        <v/>
      </c>
      <c r="CF10" s="77" t="str" cm="1">
        <f t="array" ref="CF10">IFERROR(INDEX('info Grid'!A$2:A$33,SMALL(IF('info Grid'!$A$2:$A$33&lt;&gt;0,ROW('info Grid'!A$2:A$33)-ROW('info Grid'!A$2)+1),ROWS('info Grid'!A$2:A13))),"")</f>
        <v/>
      </c>
      <c r="CH10" s="75" t="str" cm="1">
        <f t="array" ref="CH10">IFERROR(INDEX('info Grid'!B$2:B$33,SMALL(IF('info Grid'!$A$2:$A$33&lt;&gt;0,ROW('info Grid'!A$2:A$33)-ROW('info Grid'!A$2)+1),ROWS('info Grid'!B$2:B13))),"")</f>
        <v/>
      </c>
      <c r="CJ10" s="75" t="str">
        <f t="array" ref="CJ10">IFERROR(INDEX('info Grid'!$I$2:$I$33,SMALL(IF('info Grid'!$A$2:$A$33&lt;&gt;0,ROW('info Grid'!A$2:A$33)-ROW('info Grid'!A$2)+1),ROWS('info Grid'!A$2:A13))),"")</f>
        <v/>
      </c>
      <c r="CU10" s="75" t="str" cm="1">
        <f t="array" ref="CU10">IFERROR(INDEX('info Grid'!F$2:F$33,SMALL(IF('info Grid'!$A$2:$A$33&lt;&gt;0,ROW('info Grid'!A$2:A$33)-ROW('info Grid'!A$2)+1),ROWS('info Grid'!A$2:A13))),"")</f>
        <v/>
      </c>
      <c r="CV10" s="75" t="str" cm="1">
        <f t="array" ref="CV10">IFERROR(INDEX('info Grid'!G$2:G$33,SMALL(IF('info Grid'!$A$2:$A$33&lt;&gt;0,ROW('info Grid'!A$2:A$33)-ROW('info Grid'!A$2)+1),ROWS('info Grid'!A$2:A13))),"")</f>
        <v/>
      </c>
    </row>
    <row r="11" spans="1:102" x14ac:dyDescent="0.3">
      <c r="A11" s="18" t="s">
        <v>102</v>
      </c>
      <c r="B11" s="18" t="s">
        <v>102</v>
      </c>
      <c r="C11" s="18"/>
      <c r="D11" s="18" t="s">
        <v>102</v>
      </c>
      <c r="E11" s="18" t="s">
        <v>102</v>
      </c>
      <c r="F11" s="42" t="s">
        <v>102</v>
      </c>
      <c r="G11" s="18"/>
      <c r="H11" s="18" t="s">
        <v>102</v>
      </c>
      <c r="I11" s="18"/>
      <c r="J11" s="18" t="s">
        <v>102</v>
      </c>
      <c r="K11" s="18"/>
      <c r="L11" s="18"/>
      <c r="M11" s="18"/>
      <c r="N11" s="18"/>
      <c r="O11" s="18"/>
      <c r="P11" s="18"/>
      <c r="Q11" s="18"/>
      <c r="R11" s="18"/>
      <c r="S11" s="18"/>
      <c r="T11" s="18"/>
      <c r="U11" s="18" t="s">
        <v>102</v>
      </c>
      <c r="V11" s="18" t="s">
        <v>102</v>
      </c>
      <c r="CA11" s="75" t="str">
        <f>IF(CF11&lt;&gt;"",13,"")</f>
        <v/>
      </c>
      <c r="CB11" s="75" t="str" cm="1">
        <f t="array" ref="CB11">IFERROR(INDEX('info Grid'!E$2:E$33,SMALL(IF('info Grid'!$A$2:$A$33&lt;&gt;0,ROW('info Grid'!A$2:A$33)-ROW('info Grid'!A$2)+1),ROWS('info Grid'!A$2:A14))),"")</f>
        <v/>
      </c>
      <c r="CD11" s="76" t="str">
        <f t="array" ref="CD11">IFERROR(INDEX('info Grid'!C$2:C$33,SMALL(IF('info Grid'!$A$2:$A$33&lt;&gt;0,ROW('info Grid'!A$2:A$33)-ROW('info Grid'!A$2)+1),ROWS('info Grid'!A$2:A14))),"")</f>
        <v/>
      </c>
      <c r="CE11" s="75" t="str" cm="1">
        <f t="array" ref="CE11">IFERROR(INDEX('info Grid'!D$2:D$33,SMALL(IF('info Grid'!$A$2:$A$33&lt;&gt;0,ROW('info Grid'!A$2:A$33)-ROW('info Grid'!A$2)+1),ROWS('info Grid'!A$2:A14))),"")</f>
        <v/>
      </c>
      <c r="CF11" s="77" t="str" cm="1">
        <f t="array" ref="CF11">IFERROR(INDEX('info Grid'!A$2:A$33,SMALL(IF('info Grid'!$A$2:$A$33&lt;&gt;0,ROW('info Grid'!A$2:A$33)-ROW('info Grid'!A$2)+1),ROWS('info Grid'!A$2:A14))),"")</f>
        <v/>
      </c>
      <c r="CH11" s="75" t="str" cm="1">
        <f t="array" ref="CH11">IFERROR(INDEX('info Grid'!B$2:B$33,SMALL(IF('info Grid'!$A$2:$A$33&lt;&gt;0,ROW('info Grid'!A$2:A$33)-ROW('info Grid'!A$2)+1),ROWS('info Grid'!B$2:B14))),"")</f>
        <v/>
      </c>
      <c r="CJ11" s="75" t="str">
        <f t="array" ref="CJ11">IFERROR(INDEX('info Grid'!$I$2:$I$33,SMALL(IF('info Grid'!$A$2:$A$33&lt;&gt;0,ROW('info Grid'!A$2:A$33)-ROW('info Grid'!A$2)+1),ROWS('info Grid'!A$2:A14))),"")</f>
        <v/>
      </c>
      <c r="CU11" s="75" t="str" cm="1">
        <f t="array" ref="CU11">IFERROR(INDEX('info Grid'!F$2:F$33,SMALL(IF('info Grid'!$A$2:$A$33&lt;&gt;0,ROW('info Grid'!A$2:A$33)-ROW('info Grid'!A$2)+1),ROWS('info Grid'!A$2:A14))),"")</f>
        <v/>
      </c>
      <c r="CV11" s="75" t="str" cm="1">
        <f t="array" ref="CV11">IFERROR(INDEX('info Grid'!G$2:G$33,SMALL(IF('info Grid'!$A$2:$A$33&lt;&gt;0,ROW('info Grid'!A$2:A$33)-ROW('info Grid'!A$2)+1),ROWS('info Grid'!A$2:A14))),"")</f>
        <v/>
      </c>
    </row>
    <row r="12" spans="1:102" x14ac:dyDescent="0.3">
      <c r="A12" s="18" t="s">
        <v>102</v>
      </c>
      <c r="B12" s="18" t="s">
        <v>102</v>
      </c>
      <c r="C12" s="18"/>
      <c r="D12" s="18" t="s">
        <v>102</v>
      </c>
      <c r="E12" s="18" t="s">
        <v>102</v>
      </c>
      <c r="F12" s="42" t="s">
        <v>102</v>
      </c>
      <c r="G12" s="18"/>
      <c r="H12" s="18" t="s">
        <v>102</v>
      </c>
      <c r="I12" s="18"/>
      <c r="J12" s="18" t="s">
        <v>102</v>
      </c>
      <c r="K12" s="18"/>
      <c r="L12" s="18"/>
      <c r="M12" s="18"/>
      <c r="N12" s="18"/>
      <c r="O12" s="18"/>
      <c r="P12" s="18"/>
      <c r="Q12" s="18"/>
      <c r="R12" s="18"/>
      <c r="S12" s="18"/>
      <c r="T12" s="18"/>
      <c r="U12" s="18" t="s">
        <v>102</v>
      </c>
      <c r="V12" s="18" t="s">
        <v>102</v>
      </c>
      <c r="CA12" s="75" t="str">
        <f>IF(CF12&lt;&gt;"",14,"")</f>
        <v/>
      </c>
      <c r="CB12" s="75" t="str" cm="1">
        <f t="array" ref="CB12">IFERROR(INDEX('info Grid'!E$2:E$33,SMALL(IF('info Grid'!$A$2:$A$33&lt;&gt;0,ROW('info Grid'!A$2:A$33)-ROW('info Grid'!A$2)+1),ROWS('info Grid'!A$2:A15))),"")</f>
        <v/>
      </c>
      <c r="CD12" s="76" t="str">
        <f t="array" ref="CD12">IFERROR(INDEX('info Grid'!C$2:C$33,SMALL(IF('info Grid'!$A$2:$A$33&lt;&gt;0,ROW('info Grid'!A$2:A$33)-ROW('info Grid'!A$2)+1),ROWS('info Grid'!A$2:A15))),"")</f>
        <v/>
      </c>
      <c r="CE12" s="75" t="str" cm="1">
        <f t="array" ref="CE12">IFERROR(INDEX('info Grid'!D$2:D$33,SMALL(IF('info Grid'!$A$2:$A$33&lt;&gt;0,ROW('info Grid'!A$2:A$33)-ROW('info Grid'!A$2)+1),ROWS('info Grid'!A$2:A15))),"")</f>
        <v/>
      </c>
      <c r="CF12" s="77" t="str" cm="1">
        <f t="array" ref="CF12">IFERROR(INDEX('info Grid'!A$2:A$33,SMALL(IF('info Grid'!$A$2:$A$33&lt;&gt;0,ROW('info Grid'!A$2:A$33)-ROW('info Grid'!A$2)+1),ROWS('info Grid'!A$2:A15))),"")</f>
        <v/>
      </c>
      <c r="CH12" s="75" t="str" cm="1">
        <f t="array" ref="CH12">IFERROR(INDEX('info Grid'!B$2:B$33,SMALL(IF('info Grid'!$A$2:$A$33&lt;&gt;0,ROW('info Grid'!A$2:A$33)-ROW('info Grid'!A$2)+1),ROWS('info Grid'!B$2:B15))),"")</f>
        <v/>
      </c>
      <c r="CJ12" s="75" t="str">
        <f t="array" ref="CJ12">IFERROR(INDEX('info Grid'!$I$2:$I$33,SMALL(IF('info Grid'!$A$2:$A$33&lt;&gt;0,ROW('info Grid'!A$2:A$33)-ROW('info Grid'!A$2)+1),ROWS('info Grid'!A$2:A15))),"")</f>
        <v/>
      </c>
      <c r="CU12" s="75" t="str" cm="1">
        <f t="array" ref="CU12">IFERROR(INDEX('info Grid'!F$2:F$33,SMALL(IF('info Grid'!$A$2:$A$33&lt;&gt;0,ROW('info Grid'!A$2:A$33)-ROW('info Grid'!A$2)+1),ROWS('info Grid'!A$2:A15))),"")</f>
        <v/>
      </c>
      <c r="CV12" s="75" t="str" cm="1">
        <f t="array" ref="CV12">IFERROR(INDEX('info Grid'!G$2:G$33,SMALL(IF('info Grid'!$A$2:$A$33&lt;&gt;0,ROW('info Grid'!A$2:A$33)-ROW('info Grid'!A$2)+1),ROWS('info Grid'!A$2:A15))),"")</f>
        <v/>
      </c>
    </row>
    <row r="13" spans="1:102" x14ac:dyDescent="0.3">
      <c r="A13" s="18" t="s">
        <v>102</v>
      </c>
      <c r="B13" s="18" t="s">
        <v>102</v>
      </c>
      <c r="C13" s="18"/>
      <c r="D13" s="18" t="s">
        <v>102</v>
      </c>
      <c r="E13" s="18" t="s">
        <v>102</v>
      </c>
      <c r="F13" s="42" t="s">
        <v>102</v>
      </c>
      <c r="G13" s="18"/>
      <c r="H13" s="18" t="s">
        <v>102</v>
      </c>
      <c r="I13" s="18"/>
      <c r="J13" s="18" t="s">
        <v>102</v>
      </c>
      <c r="K13" s="18"/>
      <c r="L13" s="18"/>
      <c r="M13" s="18"/>
      <c r="N13" s="18"/>
      <c r="O13" s="18"/>
      <c r="P13" s="18"/>
      <c r="Q13" s="18"/>
      <c r="R13" s="18"/>
      <c r="S13" s="18"/>
      <c r="T13" s="18"/>
      <c r="U13" s="18" t="s">
        <v>102</v>
      </c>
      <c r="V13" s="18" t="s">
        <v>102</v>
      </c>
      <c r="CA13" s="75" t="str">
        <f>IF(CF13&lt;&gt;"",15,"")</f>
        <v/>
      </c>
      <c r="CB13" s="75" t="str" cm="1">
        <f t="array" ref="CB13">IFERROR(INDEX('info Grid'!E$2:E$33,SMALL(IF('info Grid'!$A$2:$A$33&lt;&gt;0,ROW('info Grid'!A$2:A$33)-ROW('info Grid'!A$2)+1),ROWS('info Grid'!A$2:A16))),"")</f>
        <v/>
      </c>
      <c r="CD13" s="76" t="str">
        <f t="array" ref="CD13">IFERROR(INDEX('info Grid'!C$2:C$33,SMALL(IF('info Grid'!$A$2:$A$33&lt;&gt;0,ROW('info Grid'!A$2:A$33)-ROW('info Grid'!A$2)+1),ROWS('info Grid'!A$2:A16))),"")</f>
        <v/>
      </c>
      <c r="CE13" s="75" t="str" cm="1">
        <f t="array" ref="CE13">IFERROR(INDEX('info Grid'!D$2:D$33,SMALL(IF('info Grid'!$A$2:$A$33&lt;&gt;0,ROW('info Grid'!A$2:A$33)-ROW('info Grid'!A$2)+1),ROWS('info Grid'!A$2:A16))),"")</f>
        <v/>
      </c>
      <c r="CF13" s="77" t="str" cm="1">
        <f t="array" ref="CF13">IFERROR(INDEX('info Grid'!A$2:A$33,SMALL(IF('info Grid'!$A$2:$A$33&lt;&gt;0,ROW('info Grid'!A$2:A$33)-ROW('info Grid'!A$2)+1),ROWS('info Grid'!A$2:A16))),"")</f>
        <v/>
      </c>
      <c r="CH13" s="75" t="str" cm="1">
        <f t="array" ref="CH13">IFERROR(INDEX('info Grid'!B$2:B$33,SMALL(IF('info Grid'!$A$2:$A$33&lt;&gt;0,ROW('info Grid'!A$2:A$33)-ROW('info Grid'!A$2)+1),ROWS('info Grid'!B$2:B16))),"")</f>
        <v/>
      </c>
      <c r="CJ13" s="75" t="str">
        <f t="array" ref="CJ13">IFERROR(INDEX('info Grid'!$I$2:$I$33,SMALL(IF('info Grid'!$A$2:$A$33&lt;&gt;0,ROW('info Grid'!A$2:A$33)-ROW('info Grid'!A$2)+1),ROWS('info Grid'!A$2:A16))),"")</f>
        <v/>
      </c>
      <c r="CU13" s="75" t="str" cm="1">
        <f t="array" ref="CU13">IFERROR(INDEX('info Grid'!F$2:F$33,SMALL(IF('info Grid'!$A$2:$A$33&lt;&gt;0,ROW('info Grid'!A$2:A$33)-ROW('info Grid'!A$2)+1),ROWS('info Grid'!A$2:A16))),"")</f>
        <v/>
      </c>
      <c r="CV13" s="75" t="str" cm="1">
        <f t="array" ref="CV13">IFERROR(INDEX('info Grid'!G$2:G$33,SMALL(IF('info Grid'!$A$2:$A$33&lt;&gt;0,ROW('info Grid'!A$2:A$33)-ROW('info Grid'!A$2)+1),ROWS('info Grid'!A$2:A16))),"")</f>
        <v/>
      </c>
    </row>
    <row r="14" spans="1:102" x14ac:dyDescent="0.3">
      <c r="A14" s="18" t="s">
        <v>102</v>
      </c>
      <c r="B14" s="18" t="s">
        <v>102</v>
      </c>
      <c r="C14" s="18"/>
      <c r="D14" s="18" t="s">
        <v>102</v>
      </c>
      <c r="E14" s="18" t="s">
        <v>102</v>
      </c>
      <c r="F14" s="42" t="s">
        <v>102</v>
      </c>
      <c r="G14" s="18"/>
      <c r="H14" s="18" t="s">
        <v>102</v>
      </c>
      <c r="I14" s="18"/>
      <c r="J14" s="18" t="s">
        <v>102</v>
      </c>
      <c r="K14" s="18"/>
      <c r="L14" s="18"/>
      <c r="M14" s="18"/>
      <c r="N14" s="18"/>
      <c r="O14" s="18"/>
      <c r="P14" s="18"/>
      <c r="Q14" s="18"/>
      <c r="R14" s="18"/>
      <c r="S14" s="18"/>
      <c r="T14" s="18"/>
      <c r="U14" s="18" t="s">
        <v>102</v>
      </c>
      <c r="V14" s="18" t="s">
        <v>102</v>
      </c>
      <c r="CA14" s="75" t="str">
        <f>IF(CF14&lt;&gt;"",16,"")</f>
        <v/>
      </c>
      <c r="CB14" s="75" t="str" cm="1">
        <f t="array" ref="CB14">IFERROR(INDEX('info Grid'!E$2:E$33,SMALL(IF('info Grid'!$A$2:$A$33&lt;&gt;0,ROW('info Grid'!A$2:A$33)-ROW('info Grid'!A$2)+1),ROWS('info Grid'!A$2:A17))),"")</f>
        <v/>
      </c>
      <c r="CD14" s="76" t="str">
        <f t="array" ref="CD14">IFERROR(INDEX('info Grid'!C$2:C$33,SMALL(IF('info Grid'!$A$2:$A$33&lt;&gt;0,ROW('info Grid'!A$2:A$33)-ROW('info Grid'!A$2)+1),ROWS('info Grid'!A$2:A17))),"")</f>
        <v/>
      </c>
      <c r="CE14" s="75" t="str" cm="1">
        <f t="array" ref="CE14">IFERROR(INDEX('info Grid'!D$2:D$33,SMALL(IF('info Grid'!$A$2:$A$33&lt;&gt;0,ROW('info Grid'!A$2:A$33)-ROW('info Grid'!A$2)+1),ROWS('info Grid'!A$2:A17))),"")</f>
        <v/>
      </c>
      <c r="CF14" s="77" t="str" cm="1">
        <f t="array" ref="CF14">IFERROR(INDEX('info Grid'!A$2:A$33,SMALL(IF('info Grid'!$A$2:$A$33&lt;&gt;0,ROW('info Grid'!A$2:A$33)-ROW('info Grid'!A$2)+1),ROWS('info Grid'!A$2:A17))),"")</f>
        <v/>
      </c>
      <c r="CH14" s="75" t="str" cm="1">
        <f t="array" ref="CH14">IFERROR(INDEX('info Grid'!B$2:B$33,SMALL(IF('info Grid'!$A$2:$A$33&lt;&gt;0,ROW('info Grid'!A$2:A$33)-ROW('info Grid'!A$2)+1),ROWS('info Grid'!B$2:B17))),"")</f>
        <v/>
      </c>
      <c r="CJ14" s="75" t="str">
        <f t="array" ref="CJ14">IFERROR(INDEX('info Grid'!$I$2:$I$33,SMALL(IF('info Grid'!$A$2:$A$33&lt;&gt;0,ROW('info Grid'!A$2:A$33)-ROW('info Grid'!A$2)+1),ROWS('info Grid'!A$2:A17))),"")</f>
        <v/>
      </c>
      <c r="CU14" s="75" t="str" cm="1">
        <f t="array" ref="CU14">IFERROR(INDEX('info Grid'!F$2:F$33,SMALL(IF('info Grid'!$A$2:$A$33&lt;&gt;0,ROW('info Grid'!A$2:A$33)-ROW('info Grid'!A$2)+1),ROWS('info Grid'!A$2:A17))),"")</f>
        <v/>
      </c>
      <c r="CV14" s="75" t="str" cm="1">
        <f t="array" ref="CV14">IFERROR(INDEX('info Grid'!G$2:G$33,SMALL(IF('info Grid'!$A$2:$A$33&lt;&gt;0,ROW('info Grid'!A$2:A$33)-ROW('info Grid'!A$2)+1),ROWS('info Grid'!A$2:A17))),"")</f>
        <v/>
      </c>
    </row>
    <row r="15" spans="1:102" x14ac:dyDescent="0.3">
      <c r="A15" s="18" t="s">
        <v>102</v>
      </c>
      <c r="B15" s="18" t="s">
        <v>102</v>
      </c>
      <c r="C15" s="18"/>
      <c r="D15" s="18" t="s">
        <v>102</v>
      </c>
      <c r="E15" s="18" t="s">
        <v>102</v>
      </c>
      <c r="F15" s="42" t="s">
        <v>102</v>
      </c>
      <c r="G15" s="18"/>
      <c r="H15" s="18" t="s">
        <v>102</v>
      </c>
      <c r="I15" s="18"/>
      <c r="J15" s="18" t="s">
        <v>102</v>
      </c>
      <c r="K15" s="18"/>
      <c r="L15" s="18"/>
      <c r="M15" s="18"/>
      <c r="N15" s="18"/>
      <c r="O15" s="18"/>
      <c r="P15" s="18"/>
      <c r="Q15" s="18"/>
      <c r="R15" s="18"/>
      <c r="S15" s="18"/>
      <c r="T15" s="18"/>
      <c r="U15" s="18" t="s">
        <v>102</v>
      </c>
      <c r="V15" s="18" t="s">
        <v>102</v>
      </c>
      <c r="CA15" s="75" t="str">
        <f>IF(CF15&lt;&gt;"",17,"")</f>
        <v/>
      </c>
      <c r="CB15" s="75" t="str" cm="1">
        <f t="array" ref="CB15">IFERROR(INDEX('info Grid'!E$2:E$33,SMALL(IF('info Grid'!$A$2:$A$33&lt;&gt;0,ROW('info Grid'!A$2:A$33)-ROW('info Grid'!A$2)+1),ROWS('info Grid'!A$2:A18))),"")</f>
        <v/>
      </c>
      <c r="CD15" s="76" t="str">
        <f t="array" ref="CD15">IFERROR(INDEX('info Grid'!C$2:C$33,SMALL(IF('info Grid'!$A$2:$A$33&lt;&gt;0,ROW('info Grid'!A$2:A$33)-ROW('info Grid'!A$2)+1),ROWS('info Grid'!A$2:A18))),"")</f>
        <v/>
      </c>
      <c r="CE15" s="75" t="str" cm="1">
        <f t="array" ref="CE15">IFERROR(INDEX('info Grid'!D$2:D$33,SMALL(IF('info Grid'!$A$2:$A$33&lt;&gt;0,ROW('info Grid'!A$2:A$33)-ROW('info Grid'!A$2)+1),ROWS('info Grid'!A$2:A18))),"")</f>
        <v/>
      </c>
      <c r="CF15" s="77" t="str" cm="1">
        <f t="array" ref="CF15">IFERROR(INDEX('info Grid'!A$2:A$33,SMALL(IF('info Grid'!$A$2:$A$33&lt;&gt;0,ROW('info Grid'!A$2:A$33)-ROW('info Grid'!A$2)+1),ROWS('info Grid'!A$2:A18))),"")</f>
        <v/>
      </c>
      <c r="CH15" s="75" t="str" cm="1">
        <f t="array" ref="CH15">IFERROR(INDEX('info Grid'!B$2:B$33,SMALL(IF('info Grid'!$A$2:$A$33&lt;&gt;0,ROW('info Grid'!A$2:A$33)-ROW('info Grid'!A$2)+1),ROWS('info Grid'!B$2:B18))),"")</f>
        <v/>
      </c>
      <c r="CJ15" s="75" t="str">
        <f t="array" ref="CJ15">IFERROR(INDEX('info Grid'!$I$2:$I$33,SMALL(IF('info Grid'!$A$2:$A$33&lt;&gt;0,ROW('info Grid'!A$2:A$33)-ROW('info Grid'!A$2)+1),ROWS('info Grid'!A$2:A18))),"")</f>
        <v/>
      </c>
      <c r="CU15" s="75" t="str" cm="1">
        <f t="array" ref="CU15">IFERROR(INDEX('info Grid'!F$2:F$33,SMALL(IF('info Grid'!$A$2:$A$33&lt;&gt;0,ROW('info Grid'!A$2:A$33)-ROW('info Grid'!A$2)+1),ROWS('info Grid'!A$2:A18))),"")</f>
        <v/>
      </c>
      <c r="CV15" s="75" t="str" cm="1">
        <f t="array" ref="CV15">IFERROR(INDEX('info Grid'!G$2:G$33,SMALL(IF('info Grid'!$A$2:$A$33&lt;&gt;0,ROW('info Grid'!A$2:A$33)-ROW('info Grid'!A$2)+1),ROWS('info Grid'!A$2:A18))),"")</f>
        <v/>
      </c>
    </row>
    <row r="16" spans="1:102" x14ac:dyDescent="0.3">
      <c r="A16" s="18" t="s">
        <v>102</v>
      </c>
      <c r="B16" s="18" t="s">
        <v>102</v>
      </c>
      <c r="C16" s="18"/>
      <c r="D16" s="18" t="s">
        <v>102</v>
      </c>
      <c r="E16" s="18" t="s">
        <v>102</v>
      </c>
      <c r="F16" s="42" t="s">
        <v>102</v>
      </c>
      <c r="G16" s="18"/>
      <c r="H16" s="18" t="s">
        <v>102</v>
      </c>
      <c r="I16" s="18"/>
      <c r="J16" s="18" t="s">
        <v>102</v>
      </c>
      <c r="K16" s="18"/>
      <c r="L16" s="18"/>
      <c r="M16" s="18"/>
      <c r="N16" s="18"/>
      <c r="O16" s="18"/>
      <c r="P16" s="18"/>
      <c r="Q16" s="18"/>
      <c r="R16" s="18"/>
      <c r="S16" s="18"/>
      <c r="T16" s="18"/>
      <c r="U16" s="18" t="s">
        <v>102</v>
      </c>
      <c r="V16" s="18" t="s">
        <v>102</v>
      </c>
      <c r="CA16" s="75" t="str">
        <f>IF(CF16&lt;&gt;"",18,"")</f>
        <v/>
      </c>
      <c r="CB16" s="75" t="str" cm="1">
        <f t="array" ref="CB16">IFERROR(INDEX('info Grid'!E$2:E$33,SMALL(IF('info Grid'!$A$2:$A$33&lt;&gt;0,ROW('info Grid'!A$2:A$33)-ROW('info Grid'!A$2)+1),ROWS('info Grid'!A$2:A19))),"")</f>
        <v/>
      </c>
      <c r="CD16" s="76" t="str">
        <f t="array" ref="CD16">IFERROR(INDEX('info Grid'!C$2:C$33,SMALL(IF('info Grid'!$A$2:$A$33&lt;&gt;0,ROW('info Grid'!A$2:A$33)-ROW('info Grid'!A$2)+1),ROWS('info Grid'!A$2:A19))),"")</f>
        <v/>
      </c>
      <c r="CE16" s="75" t="str" cm="1">
        <f t="array" ref="CE16">IFERROR(INDEX('info Grid'!D$2:D$33,SMALL(IF('info Grid'!$A$2:$A$33&lt;&gt;0,ROW('info Grid'!A$2:A$33)-ROW('info Grid'!A$2)+1),ROWS('info Grid'!A$2:A19))),"")</f>
        <v/>
      </c>
      <c r="CF16" s="77" t="str" cm="1">
        <f t="array" ref="CF16">IFERROR(INDEX('info Grid'!A$2:A$33,SMALL(IF('info Grid'!$A$2:$A$33&lt;&gt;0,ROW('info Grid'!A$2:A$33)-ROW('info Grid'!A$2)+1),ROWS('info Grid'!A$2:A19))),"")</f>
        <v/>
      </c>
      <c r="CH16" s="75" t="str" cm="1">
        <f t="array" ref="CH16">IFERROR(INDEX('info Grid'!B$2:B$33,SMALL(IF('info Grid'!$A$2:$A$33&lt;&gt;0,ROW('info Grid'!A$2:A$33)-ROW('info Grid'!A$2)+1),ROWS('info Grid'!B$2:B19))),"")</f>
        <v/>
      </c>
      <c r="CJ16" s="75" t="str">
        <f t="array" ref="CJ16">IFERROR(INDEX('info Grid'!$I$2:$I$33,SMALL(IF('info Grid'!$A$2:$A$33&lt;&gt;0,ROW('info Grid'!A$2:A$33)-ROW('info Grid'!A$2)+1),ROWS('info Grid'!A$2:A19))),"")</f>
        <v/>
      </c>
      <c r="CU16" s="75" t="str" cm="1">
        <f t="array" ref="CU16">IFERROR(INDEX('info Grid'!F$2:F$33,SMALL(IF('info Grid'!$A$2:$A$33&lt;&gt;0,ROW('info Grid'!A$2:A$33)-ROW('info Grid'!A$2)+1),ROWS('info Grid'!A$2:A19))),"")</f>
        <v/>
      </c>
      <c r="CV16" s="75" t="str" cm="1">
        <f t="array" ref="CV16">IFERROR(INDEX('info Grid'!G$2:G$33,SMALL(IF('info Grid'!$A$2:$A$33&lt;&gt;0,ROW('info Grid'!A$2:A$33)-ROW('info Grid'!A$2)+1),ROWS('info Grid'!A$2:A19))),"")</f>
        <v/>
      </c>
    </row>
    <row r="17" spans="1:100" x14ac:dyDescent="0.3">
      <c r="A17" s="18" t="s">
        <v>102</v>
      </c>
      <c r="B17" s="18" t="s">
        <v>102</v>
      </c>
      <c r="C17" s="18"/>
      <c r="D17" s="18" t="s">
        <v>102</v>
      </c>
      <c r="E17" s="18" t="s">
        <v>102</v>
      </c>
      <c r="F17" s="42" t="s">
        <v>102</v>
      </c>
      <c r="G17" s="18"/>
      <c r="H17" s="18" t="s">
        <v>102</v>
      </c>
      <c r="I17" s="18"/>
      <c r="J17" s="18" t="s">
        <v>102</v>
      </c>
      <c r="K17" s="18"/>
      <c r="L17" s="18"/>
      <c r="M17" s="18"/>
      <c r="N17" s="18"/>
      <c r="O17" s="18"/>
      <c r="P17" s="18"/>
      <c r="Q17" s="18"/>
      <c r="R17" s="18"/>
      <c r="S17" s="18"/>
      <c r="T17" s="18"/>
      <c r="U17" s="18" t="s">
        <v>102</v>
      </c>
      <c r="V17" s="18" t="s">
        <v>102</v>
      </c>
      <c r="CA17" s="75" t="str">
        <f>IF(CF17&lt;&gt;"",19,"")</f>
        <v/>
      </c>
      <c r="CB17" s="75" t="str" cm="1">
        <f t="array" ref="CB17">IFERROR(INDEX('info Grid'!E$2:E$33,SMALL(IF('info Grid'!$A$2:$A$33&lt;&gt;0,ROW('info Grid'!A$2:A$33)-ROW('info Grid'!A$2)+1),ROWS('info Grid'!A$2:A20))),"")</f>
        <v/>
      </c>
      <c r="CD17" s="76" t="str">
        <f t="array" ref="CD17">IFERROR(INDEX('info Grid'!C$2:C$33,SMALL(IF('info Grid'!$A$2:$A$33&lt;&gt;0,ROW('info Grid'!A$2:A$33)-ROW('info Grid'!A$2)+1),ROWS('info Grid'!A$2:A20))),"")</f>
        <v/>
      </c>
      <c r="CE17" s="75" t="str" cm="1">
        <f t="array" ref="CE17">IFERROR(INDEX('info Grid'!D$2:D$33,SMALL(IF('info Grid'!$A$2:$A$33&lt;&gt;0,ROW('info Grid'!A$2:A$33)-ROW('info Grid'!A$2)+1),ROWS('info Grid'!A$2:A20))),"")</f>
        <v/>
      </c>
      <c r="CF17" s="77" t="str" cm="1">
        <f t="array" ref="CF17">IFERROR(INDEX('info Grid'!A$2:A$33,SMALL(IF('info Grid'!$A$2:$A$33&lt;&gt;0,ROW('info Grid'!A$2:A$33)-ROW('info Grid'!A$2)+1),ROWS('info Grid'!A$2:A20))),"")</f>
        <v/>
      </c>
      <c r="CH17" s="75" t="str" cm="1">
        <f t="array" ref="CH17">IFERROR(INDEX('info Grid'!B$2:B$33,SMALL(IF('info Grid'!$A$2:$A$33&lt;&gt;0,ROW('info Grid'!A$2:A$33)-ROW('info Grid'!A$2)+1),ROWS('info Grid'!B$2:B20))),"")</f>
        <v/>
      </c>
      <c r="CJ17" s="75" t="str">
        <f t="array" ref="CJ17">IFERROR(INDEX('info Grid'!$I$2:$I$33,SMALL(IF('info Grid'!$A$2:$A$33&lt;&gt;0,ROW('info Grid'!A$2:A$33)-ROW('info Grid'!A$2)+1),ROWS('info Grid'!A$2:A20))),"")</f>
        <v/>
      </c>
      <c r="CU17" s="75" t="str" cm="1">
        <f t="array" ref="CU17">IFERROR(INDEX('info Grid'!F$2:F$33,SMALL(IF('info Grid'!$A$2:$A$33&lt;&gt;0,ROW('info Grid'!A$2:A$33)-ROW('info Grid'!A$2)+1),ROWS('info Grid'!A$2:A20))),"")</f>
        <v/>
      </c>
      <c r="CV17" s="75" t="str" cm="1">
        <f t="array" ref="CV17">IFERROR(INDEX('info Grid'!G$2:G$33,SMALL(IF('info Grid'!$A$2:$A$33&lt;&gt;0,ROW('info Grid'!A$2:A$33)-ROW('info Grid'!A$2)+1),ROWS('info Grid'!A$2:A20))),"")</f>
        <v/>
      </c>
    </row>
    <row r="18" spans="1:100" x14ac:dyDescent="0.3">
      <c r="A18" s="18" t="s">
        <v>102</v>
      </c>
      <c r="B18" s="18" t="s">
        <v>102</v>
      </c>
      <c r="C18" s="18"/>
      <c r="D18" s="18" t="s">
        <v>102</v>
      </c>
      <c r="E18" s="18" t="s">
        <v>102</v>
      </c>
      <c r="F18" s="42" t="s">
        <v>102</v>
      </c>
      <c r="G18" s="18"/>
      <c r="H18" s="18" t="s">
        <v>102</v>
      </c>
      <c r="I18" s="18"/>
      <c r="J18" s="18" t="s">
        <v>102</v>
      </c>
      <c r="K18" s="18"/>
      <c r="L18" s="18"/>
      <c r="M18" s="18"/>
      <c r="N18" s="18"/>
      <c r="O18" s="18"/>
      <c r="P18" s="18"/>
      <c r="Q18" s="18"/>
      <c r="R18" s="18"/>
      <c r="S18" s="18"/>
      <c r="T18" s="18"/>
      <c r="U18" s="18" t="s">
        <v>102</v>
      </c>
      <c r="V18" s="18" t="s">
        <v>102</v>
      </c>
      <c r="CA18" s="75" t="str">
        <f>IF(CF18&lt;&gt;"",20,"")</f>
        <v/>
      </c>
      <c r="CB18" s="75" t="str" cm="1">
        <f t="array" ref="CB18">IFERROR(INDEX('info Grid'!E$2:E$33,SMALL(IF('info Grid'!$A$2:$A$33&lt;&gt;0,ROW('info Grid'!A$2:A$33)-ROW('info Grid'!A$2)+1),ROWS('info Grid'!A$2:A21))),"")</f>
        <v/>
      </c>
      <c r="CD18" s="76" t="str">
        <f t="array" ref="CD18">IFERROR(INDEX('info Grid'!C$2:C$33,SMALL(IF('info Grid'!$A$2:$A$33&lt;&gt;0,ROW('info Grid'!A$2:A$33)-ROW('info Grid'!A$2)+1),ROWS('info Grid'!A$2:A21))),"")</f>
        <v/>
      </c>
      <c r="CE18" s="75" t="str" cm="1">
        <f t="array" ref="CE18">IFERROR(INDEX('info Grid'!D$2:D$33,SMALL(IF('info Grid'!$A$2:$A$33&lt;&gt;0,ROW('info Grid'!A$2:A$33)-ROW('info Grid'!A$2)+1),ROWS('info Grid'!A$2:A21))),"")</f>
        <v/>
      </c>
      <c r="CF18" s="77" t="str" cm="1">
        <f t="array" ref="CF18">IFERROR(INDEX('info Grid'!A$2:A$33,SMALL(IF('info Grid'!$A$2:$A$33&lt;&gt;0,ROW('info Grid'!A$2:A$33)-ROW('info Grid'!A$2)+1),ROWS('info Grid'!A$2:A21))),"")</f>
        <v/>
      </c>
      <c r="CH18" s="75" t="str" cm="1">
        <f t="array" ref="CH18">IFERROR(INDEX('info Grid'!B$2:B$33,SMALL(IF('info Grid'!$A$2:$A$33&lt;&gt;0,ROW('info Grid'!A$2:A$33)-ROW('info Grid'!A$2)+1),ROWS('info Grid'!B$2:B21))),"")</f>
        <v/>
      </c>
      <c r="CJ18" s="75" t="str">
        <f t="array" ref="CJ18">IFERROR(INDEX('info Grid'!$I$2:$I$33,SMALL(IF('info Grid'!$A$2:$A$33&lt;&gt;0,ROW('info Grid'!A$2:A$33)-ROW('info Grid'!A$2)+1),ROWS('info Grid'!A$2:A21))),"")</f>
        <v/>
      </c>
      <c r="CU18" s="75" t="str" cm="1">
        <f t="array" ref="CU18">IFERROR(INDEX('info Grid'!F$2:F$33,SMALL(IF('info Grid'!$A$2:$A$33&lt;&gt;0,ROW('info Grid'!A$2:A$33)-ROW('info Grid'!A$2)+1),ROWS('info Grid'!A$2:A21))),"")</f>
        <v/>
      </c>
      <c r="CV18" s="75" t="str" cm="1">
        <f t="array" ref="CV18">IFERROR(INDEX('info Grid'!G$2:G$33,SMALL(IF('info Grid'!$A$2:$A$33&lt;&gt;0,ROW('info Grid'!A$2:A$33)-ROW('info Grid'!A$2)+1),ROWS('info Grid'!A$2:A21))),"")</f>
        <v/>
      </c>
    </row>
    <row r="19" spans="1:100" x14ac:dyDescent="0.3">
      <c r="A19" s="18" t="s">
        <v>102</v>
      </c>
      <c r="B19" s="18" t="s">
        <v>102</v>
      </c>
      <c r="C19" s="18"/>
      <c r="D19" s="18" t="s">
        <v>102</v>
      </c>
      <c r="E19" s="18" t="s">
        <v>102</v>
      </c>
      <c r="F19" s="42" t="s">
        <v>102</v>
      </c>
      <c r="G19" s="18"/>
      <c r="H19" s="18" t="s">
        <v>102</v>
      </c>
      <c r="I19" s="18"/>
      <c r="J19" s="18" t="s">
        <v>102</v>
      </c>
      <c r="K19" s="18"/>
      <c r="L19" s="18"/>
      <c r="M19" s="18"/>
      <c r="N19" s="18"/>
      <c r="O19" s="18"/>
      <c r="P19" s="18"/>
      <c r="Q19" s="18"/>
      <c r="R19" s="18"/>
      <c r="S19" s="18"/>
      <c r="T19" s="18"/>
      <c r="U19" s="18" t="s">
        <v>102</v>
      </c>
      <c r="V19" s="18" t="s">
        <v>102</v>
      </c>
      <c r="CA19" s="75" t="str">
        <f>IF(CF19&lt;&gt;"",21,"")</f>
        <v/>
      </c>
      <c r="CB19" s="75" t="str" cm="1">
        <f t="array" ref="CB19">IFERROR(INDEX('info Grid'!E$2:E$33,SMALL(IF('info Grid'!$A$2:$A$33&lt;&gt;0,ROW('info Grid'!A$2:A$33)-ROW('info Grid'!A$2)+1),ROWS('info Grid'!A$2:A22))),"")</f>
        <v/>
      </c>
      <c r="CD19" s="76" t="str">
        <f t="array" ref="CD19">IFERROR(INDEX('info Grid'!C$2:C$33,SMALL(IF('info Grid'!$A$2:$A$33&lt;&gt;0,ROW('info Grid'!A$2:A$33)-ROW('info Grid'!A$2)+1),ROWS('info Grid'!A$2:A22))),"")</f>
        <v/>
      </c>
      <c r="CE19" s="75" t="str" cm="1">
        <f t="array" ref="CE19">IFERROR(INDEX('info Grid'!D$2:D$33,SMALL(IF('info Grid'!$A$2:$A$33&lt;&gt;0,ROW('info Grid'!A$2:A$33)-ROW('info Grid'!A$2)+1),ROWS('info Grid'!A$2:A22))),"")</f>
        <v/>
      </c>
      <c r="CF19" s="77" t="str" cm="1">
        <f t="array" ref="CF19">IFERROR(INDEX('info Grid'!A$2:A$33,SMALL(IF('info Grid'!$A$2:$A$33&lt;&gt;0,ROW('info Grid'!A$2:A$33)-ROW('info Grid'!A$2)+1),ROWS('info Grid'!A$2:A22))),"")</f>
        <v/>
      </c>
      <c r="CH19" s="75" t="str" cm="1">
        <f t="array" ref="CH19">IFERROR(INDEX('info Grid'!B$2:B$33,SMALL(IF('info Grid'!$A$2:$A$33&lt;&gt;0,ROW('info Grid'!A$2:A$33)-ROW('info Grid'!A$2)+1),ROWS('info Grid'!B$2:B22))),"")</f>
        <v/>
      </c>
      <c r="CJ19" s="75" t="str">
        <f t="array" ref="CJ19">IFERROR(INDEX('info Grid'!$I$2:$I$33,SMALL(IF('info Grid'!$A$2:$A$33&lt;&gt;0,ROW('info Grid'!A$2:A$33)-ROW('info Grid'!A$2)+1),ROWS('info Grid'!A$2:A22))),"")</f>
        <v/>
      </c>
      <c r="CU19" s="75" t="str" cm="1">
        <f t="array" ref="CU19">IFERROR(INDEX('info Grid'!F$2:F$33,SMALL(IF('info Grid'!$A$2:$A$33&lt;&gt;0,ROW('info Grid'!A$2:A$33)-ROW('info Grid'!A$2)+1),ROWS('info Grid'!A$2:A22))),"")</f>
        <v/>
      </c>
      <c r="CV19" s="75" t="str" cm="1">
        <f t="array" ref="CV19">IFERROR(INDEX('info Grid'!G$2:G$33,SMALL(IF('info Grid'!$A$2:$A$33&lt;&gt;0,ROW('info Grid'!A$2:A$33)-ROW('info Grid'!A$2)+1),ROWS('info Grid'!A$2:A22))),"")</f>
        <v/>
      </c>
    </row>
    <row r="20" spans="1:100" x14ac:dyDescent="0.3">
      <c r="A20" s="18" t="s">
        <v>102</v>
      </c>
      <c r="B20" s="18" t="s">
        <v>102</v>
      </c>
      <c r="C20" s="18"/>
      <c r="D20" s="18" t="s">
        <v>102</v>
      </c>
      <c r="E20" s="18" t="s">
        <v>102</v>
      </c>
      <c r="F20" s="42" t="s">
        <v>102</v>
      </c>
      <c r="G20" s="18"/>
      <c r="H20" s="18" t="s">
        <v>102</v>
      </c>
      <c r="I20" s="18"/>
      <c r="J20" s="18" t="s">
        <v>102</v>
      </c>
      <c r="K20" s="18"/>
      <c r="L20" s="18"/>
      <c r="M20" s="18"/>
      <c r="N20" s="18"/>
      <c r="O20" s="18"/>
      <c r="P20" s="18"/>
      <c r="Q20" s="18"/>
      <c r="R20" s="18"/>
      <c r="S20" s="18"/>
      <c r="T20" s="18"/>
      <c r="U20" s="18" t="s">
        <v>102</v>
      </c>
      <c r="V20" s="18" t="s">
        <v>102</v>
      </c>
      <c r="CA20" s="75" t="str">
        <f>IF(CF20&lt;&gt;"",22,"")</f>
        <v/>
      </c>
      <c r="CB20" s="75" t="str" cm="1">
        <f t="array" ref="CB20">IFERROR(INDEX('info Grid'!E$2:E$33,SMALL(IF('info Grid'!$A$2:$A$33&lt;&gt;0,ROW('info Grid'!A$2:A$33)-ROW('info Grid'!A$2)+1),ROWS('info Grid'!A$2:A23))),"")</f>
        <v/>
      </c>
      <c r="CD20" s="76" t="str">
        <f t="array" ref="CD20">IFERROR(INDEX('info Grid'!C$2:C$33,SMALL(IF('info Grid'!$A$2:$A$33&lt;&gt;0,ROW('info Grid'!A$2:A$33)-ROW('info Grid'!A$2)+1),ROWS('info Grid'!A$2:A23))),"")</f>
        <v/>
      </c>
      <c r="CE20" s="75" t="str" cm="1">
        <f t="array" ref="CE20">IFERROR(INDEX('info Grid'!D$2:D$33,SMALL(IF('info Grid'!$A$2:$A$33&lt;&gt;0,ROW('info Grid'!A$2:A$33)-ROW('info Grid'!A$2)+1),ROWS('info Grid'!A$2:A23))),"")</f>
        <v/>
      </c>
      <c r="CF20" s="77" t="str" cm="1">
        <f t="array" ref="CF20">IFERROR(INDEX('info Grid'!A$2:A$33,SMALL(IF('info Grid'!$A$2:$A$33&lt;&gt;0,ROW('info Grid'!A$2:A$33)-ROW('info Grid'!A$2)+1),ROWS('info Grid'!A$2:A23))),"")</f>
        <v/>
      </c>
      <c r="CH20" s="75" t="str" cm="1">
        <f t="array" ref="CH20">IFERROR(INDEX('info Grid'!B$2:B$33,SMALL(IF('info Grid'!$A$2:$A$33&lt;&gt;0,ROW('info Grid'!A$2:A$33)-ROW('info Grid'!A$2)+1),ROWS('info Grid'!B$2:B23))),"")</f>
        <v/>
      </c>
      <c r="CJ20" s="75" t="str">
        <f t="array" ref="CJ20">IFERROR(INDEX('info Grid'!$I$2:$I$33,SMALL(IF('info Grid'!$A$2:$A$33&lt;&gt;0,ROW('info Grid'!A$2:A$33)-ROW('info Grid'!A$2)+1),ROWS('info Grid'!A$2:A23))),"")</f>
        <v/>
      </c>
      <c r="CU20" s="75" t="str" cm="1">
        <f t="array" ref="CU20">IFERROR(INDEX('info Grid'!F$2:F$33,SMALL(IF('info Grid'!$A$2:$A$33&lt;&gt;0,ROW('info Grid'!A$2:A$33)-ROW('info Grid'!A$2)+1),ROWS('info Grid'!A$2:A23))),"")</f>
        <v/>
      </c>
      <c r="CV20" s="75" t="str" cm="1">
        <f t="array" ref="CV20">IFERROR(INDEX('info Grid'!G$2:G$33,SMALL(IF('info Grid'!$A$2:$A$33&lt;&gt;0,ROW('info Grid'!A$2:A$33)-ROW('info Grid'!A$2)+1),ROWS('info Grid'!A$2:A23))),"")</f>
        <v/>
      </c>
    </row>
    <row r="21" spans="1:100" x14ac:dyDescent="0.3">
      <c r="A21" s="18" t="s">
        <v>102</v>
      </c>
      <c r="B21" s="18" t="s">
        <v>102</v>
      </c>
      <c r="C21" s="18"/>
      <c r="D21" s="18" t="s">
        <v>102</v>
      </c>
      <c r="E21" s="18" t="s">
        <v>102</v>
      </c>
      <c r="F21" s="42" t="s">
        <v>102</v>
      </c>
      <c r="G21" s="18"/>
      <c r="H21" s="18" t="s">
        <v>102</v>
      </c>
      <c r="I21" s="18"/>
      <c r="J21" s="18" t="s">
        <v>102</v>
      </c>
      <c r="K21" s="18"/>
      <c r="L21" s="18"/>
      <c r="M21" s="18"/>
      <c r="N21" s="18"/>
      <c r="O21" s="18"/>
      <c r="P21" s="18"/>
      <c r="Q21" s="18"/>
      <c r="R21" s="18"/>
      <c r="S21" s="18"/>
      <c r="T21" s="18"/>
      <c r="U21" s="18" t="s">
        <v>102</v>
      </c>
      <c r="V21" s="18" t="s">
        <v>102</v>
      </c>
      <c r="CA21" s="75" t="str">
        <f>IF(CF21&lt;&gt;"",23,"")</f>
        <v/>
      </c>
      <c r="CB21" s="75" t="str" cm="1">
        <f t="array" ref="CB21">IFERROR(INDEX('info Grid'!E$2:E$33,SMALL(IF('info Grid'!$A$2:$A$33&lt;&gt;0,ROW('info Grid'!A$2:A$33)-ROW('info Grid'!A$2)+1),ROWS('info Grid'!A$2:A24))),"")</f>
        <v/>
      </c>
      <c r="CD21" s="76" t="str">
        <f t="array" ref="CD21">IFERROR(INDEX('info Grid'!C$2:C$33,SMALL(IF('info Grid'!$A$2:$A$33&lt;&gt;0,ROW('info Grid'!A$2:A$33)-ROW('info Grid'!A$2)+1),ROWS('info Grid'!A$2:A24))),"")</f>
        <v/>
      </c>
      <c r="CE21" s="75" t="str" cm="1">
        <f t="array" ref="CE21">IFERROR(INDEX('info Grid'!D$2:D$33,SMALL(IF('info Grid'!$A$2:$A$33&lt;&gt;0,ROW('info Grid'!A$2:A$33)-ROW('info Grid'!A$2)+1),ROWS('info Grid'!A$2:A24))),"")</f>
        <v/>
      </c>
      <c r="CF21" s="77" t="str" cm="1">
        <f t="array" ref="CF21">IFERROR(INDEX('info Grid'!A$2:A$33,SMALL(IF('info Grid'!$A$2:$A$33&lt;&gt;0,ROW('info Grid'!A$2:A$33)-ROW('info Grid'!A$2)+1),ROWS('info Grid'!A$2:A24))),"")</f>
        <v/>
      </c>
      <c r="CH21" s="75" t="str" cm="1">
        <f t="array" ref="CH21">IFERROR(INDEX('info Grid'!B$2:B$33,SMALL(IF('info Grid'!$A$2:$A$33&lt;&gt;0,ROW('info Grid'!A$2:A$33)-ROW('info Grid'!A$2)+1),ROWS('info Grid'!B$2:B24))),"")</f>
        <v/>
      </c>
      <c r="CJ21" s="75" t="str">
        <f t="array" ref="CJ21">IFERROR(INDEX('info Grid'!$I$2:$I$33,SMALL(IF('info Grid'!$A$2:$A$33&lt;&gt;0,ROW('info Grid'!A$2:A$33)-ROW('info Grid'!A$2)+1),ROWS('info Grid'!A$2:A24))),"")</f>
        <v/>
      </c>
      <c r="CU21" s="75" t="str" cm="1">
        <f t="array" ref="CU21">IFERROR(INDEX('info Grid'!F$2:F$33,SMALL(IF('info Grid'!$A$2:$A$33&lt;&gt;0,ROW('info Grid'!A$2:A$33)-ROW('info Grid'!A$2)+1),ROWS('info Grid'!A$2:A24))),"")</f>
        <v/>
      </c>
      <c r="CV21" s="75" t="str" cm="1">
        <f t="array" ref="CV21">IFERROR(INDEX('info Grid'!G$2:G$33,SMALL(IF('info Grid'!$A$2:$A$33&lt;&gt;0,ROW('info Grid'!A$2:A$33)-ROW('info Grid'!A$2)+1),ROWS('info Grid'!A$2:A24))),"")</f>
        <v/>
      </c>
    </row>
    <row r="22" spans="1:100" x14ac:dyDescent="0.3">
      <c r="A22" s="18" t="s">
        <v>102</v>
      </c>
      <c r="B22" s="18" t="s">
        <v>102</v>
      </c>
      <c r="C22" s="18"/>
      <c r="D22" s="18" t="s">
        <v>102</v>
      </c>
      <c r="E22" s="18" t="s">
        <v>102</v>
      </c>
      <c r="F22" s="42" t="s">
        <v>102</v>
      </c>
      <c r="G22" s="18"/>
      <c r="H22" s="18" t="s">
        <v>102</v>
      </c>
      <c r="I22" s="18"/>
      <c r="J22" s="18" t="s">
        <v>102</v>
      </c>
      <c r="K22" s="18"/>
      <c r="L22" s="18"/>
      <c r="M22" s="18"/>
      <c r="N22" s="18"/>
      <c r="O22" s="18"/>
      <c r="P22" s="18"/>
      <c r="Q22" s="18"/>
      <c r="R22" s="18"/>
      <c r="S22" s="18"/>
      <c r="T22" s="18"/>
      <c r="U22" s="18" t="s">
        <v>102</v>
      </c>
      <c r="V22" s="18" t="s">
        <v>102</v>
      </c>
      <c r="CA22" s="75" t="str">
        <f>IF(CF22&lt;&gt;"",24,"")</f>
        <v/>
      </c>
      <c r="CB22" s="75" t="str" cm="1">
        <f t="array" ref="CB22">IFERROR(INDEX('info Grid'!E$2:E$33,SMALL(IF('info Grid'!$A$2:$A$33&lt;&gt;0,ROW('info Grid'!A$2:A$33)-ROW('info Grid'!A$2)+1),ROWS('info Grid'!A$2:A25))),"")</f>
        <v/>
      </c>
      <c r="CD22" s="76" t="str">
        <f t="array" ref="CD22">IFERROR(INDEX('info Grid'!C$2:C$33,SMALL(IF('info Grid'!$A$2:$A$33&lt;&gt;0,ROW('info Grid'!A$2:A$33)-ROW('info Grid'!A$2)+1),ROWS('info Grid'!A$2:A25))),"")</f>
        <v/>
      </c>
      <c r="CE22" s="75" t="str" cm="1">
        <f t="array" ref="CE22">IFERROR(INDEX('info Grid'!D$2:D$33,SMALL(IF('info Grid'!$A$2:$A$33&lt;&gt;0,ROW('info Grid'!A$2:A$33)-ROW('info Grid'!A$2)+1),ROWS('info Grid'!A$2:A25))),"")</f>
        <v/>
      </c>
      <c r="CF22" s="77" t="str" cm="1">
        <f t="array" ref="CF22">IFERROR(INDEX('info Grid'!A$2:A$33,SMALL(IF('info Grid'!$A$2:$A$33&lt;&gt;0,ROW('info Grid'!A$2:A$33)-ROW('info Grid'!A$2)+1),ROWS('info Grid'!A$2:A25))),"")</f>
        <v/>
      </c>
      <c r="CH22" s="75" t="str" cm="1">
        <f t="array" ref="CH22">IFERROR(INDEX('info Grid'!B$2:B$33,SMALL(IF('info Grid'!$A$2:$A$33&lt;&gt;0,ROW('info Grid'!A$2:A$33)-ROW('info Grid'!A$2)+1),ROWS('info Grid'!B$2:B25))),"")</f>
        <v/>
      </c>
      <c r="CJ22" s="75" t="str">
        <f t="array" ref="CJ22">IFERROR(INDEX('info Grid'!$I$2:$I$33,SMALL(IF('info Grid'!$A$2:$A$33&lt;&gt;0,ROW('info Grid'!A$2:A$33)-ROW('info Grid'!A$2)+1),ROWS('info Grid'!A$2:A25))),"")</f>
        <v/>
      </c>
      <c r="CU22" s="75" t="str" cm="1">
        <f t="array" ref="CU22">IFERROR(INDEX('info Grid'!F$2:F$33,SMALL(IF('info Grid'!$A$2:$A$33&lt;&gt;0,ROW('info Grid'!A$2:A$33)-ROW('info Grid'!A$2)+1),ROWS('info Grid'!A$2:A25))),"")</f>
        <v/>
      </c>
      <c r="CV22" s="75" t="str" cm="1">
        <f t="array" ref="CV22">IFERROR(INDEX('info Grid'!G$2:G$33,SMALL(IF('info Grid'!$A$2:$A$33&lt;&gt;0,ROW('info Grid'!A$2:A$33)-ROW('info Grid'!A$2)+1),ROWS('info Grid'!A$2:A25))),"")</f>
        <v/>
      </c>
    </row>
    <row r="23" spans="1:100" x14ac:dyDescent="0.3">
      <c r="A23" s="18" t="s">
        <v>102</v>
      </c>
      <c r="B23" s="18" t="s">
        <v>102</v>
      </c>
      <c r="C23" s="18"/>
      <c r="D23" s="18" t="s">
        <v>102</v>
      </c>
      <c r="E23" s="18" t="s">
        <v>102</v>
      </c>
      <c r="F23" s="42" t="s">
        <v>102</v>
      </c>
      <c r="G23" s="18"/>
      <c r="H23" s="18" t="s">
        <v>102</v>
      </c>
      <c r="I23" s="18"/>
      <c r="J23" s="18" t="s">
        <v>102</v>
      </c>
      <c r="K23" s="18"/>
      <c r="L23" s="18"/>
      <c r="M23" s="18"/>
      <c r="N23" s="18"/>
      <c r="O23" s="18"/>
      <c r="P23" s="18"/>
      <c r="Q23" s="18"/>
      <c r="R23" s="18"/>
      <c r="S23" s="18"/>
      <c r="T23" s="18"/>
      <c r="U23" s="18" t="s">
        <v>102</v>
      </c>
      <c r="V23" s="18" t="s">
        <v>102</v>
      </c>
      <c r="CA23" s="75" t="str">
        <f>IF(CF23&lt;&gt;"",25,"")</f>
        <v/>
      </c>
      <c r="CB23" s="75" t="str" cm="1">
        <f t="array" ref="CB23">IFERROR(INDEX('info Grid'!E$2:E$33,SMALL(IF('info Grid'!$A$2:$A$33&lt;&gt;0,ROW('info Grid'!A$2:A$33)-ROW('info Grid'!A$2)+1),ROWS('info Grid'!A$2:A26))),"")</f>
        <v/>
      </c>
      <c r="CD23" s="76" t="str">
        <f t="array" ref="CD23">IFERROR(INDEX('info Grid'!C$2:C$33,SMALL(IF('info Grid'!$A$2:$A$33&lt;&gt;0,ROW('info Grid'!A$2:A$33)-ROW('info Grid'!A$2)+1),ROWS('info Grid'!A$2:A26))),"")</f>
        <v/>
      </c>
      <c r="CE23" s="75" t="str" cm="1">
        <f t="array" ref="CE23">IFERROR(INDEX('info Grid'!D$2:D$33,SMALL(IF('info Grid'!$A$2:$A$33&lt;&gt;0,ROW('info Grid'!A$2:A$33)-ROW('info Grid'!A$2)+1),ROWS('info Grid'!A$2:A26))),"")</f>
        <v/>
      </c>
      <c r="CF23" s="77" t="str" cm="1">
        <f t="array" ref="CF23">IFERROR(INDEX('info Grid'!A$2:A$33,SMALL(IF('info Grid'!$A$2:$A$33&lt;&gt;0,ROW('info Grid'!A$2:A$33)-ROW('info Grid'!A$2)+1),ROWS('info Grid'!A$2:A26))),"")</f>
        <v/>
      </c>
      <c r="CH23" s="75" t="str" cm="1">
        <f t="array" ref="CH23">IFERROR(INDEX('info Grid'!B$2:B$33,SMALL(IF('info Grid'!$A$2:$A$33&lt;&gt;0,ROW('info Grid'!A$2:A$33)-ROW('info Grid'!A$2)+1),ROWS('info Grid'!B$2:B26))),"")</f>
        <v/>
      </c>
      <c r="CJ23" s="75" t="str">
        <f t="array" ref="CJ23">IFERROR(INDEX('info Grid'!$I$2:$I$33,SMALL(IF('info Grid'!$A$2:$A$33&lt;&gt;0,ROW('info Grid'!A$2:A$33)-ROW('info Grid'!A$2)+1),ROWS('info Grid'!A$2:A26))),"")</f>
        <v/>
      </c>
      <c r="CU23" s="75" t="str" cm="1">
        <f t="array" ref="CU23">IFERROR(INDEX('info Grid'!F$2:F$33,SMALL(IF('info Grid'!$A$2:$A$33&lt;&gt;0,ROW('info Grid'!A$2:A$33)-ROW('info Grid'!A$2)+1),ROWS('info Grid'!A$2:A26))),"")</f>
        <v/>
      </c>
      <c r="CV23" s="75" t="str" cm="1">
        <f t="array" ref="CV23">IFERROR(INDEX('info Grid'!G$2:G$33,SMALL(IF('info Grid'!$A$2:$A$33&lt;&gt;0,ROW('info Grid'!A$2:A$33)-ROW('info Grid'!A$2)+1),ROWS('info Grid'!A$2:A26))),"")</f>
        <v/>
      </c>
    </row>
    <row r="24" spans="1:100" x14ac:dyDescent="0.3">
      <c r="A24" s="18" t="s">
        <v>102</v>
      </c>
      <c r="B24" s="18" t="s">
        <v>102</v>
      </c>
      <c r="C24" s="18"/>
      <c r="D24" s="18" t="s">
        <v>102</v>
      </c>
      <c r="E24" s="18" t="s">
        <v>102</v>
      </c>
      <c r="F24" s="42" t="s">
        <v>102</v>
      </c>
      <c r="G24" s="18"/>
      <c r="H24" s="18" t="s">
        <v>102</v>
      </c>
      <c r="I24" s="18"/>
      <c r="J24" s="18" t="s">
        <v>102</v>
      </c>
      <c r="K24" s="18"/>
      <c r="L24" s="18"/>
      <c r="M24" s="18"/>
      <c r="N24" s="18"/>
      <c r="O24" s="18"/>
      <c r="P24" s="18"/>
      <c r="Q24" s="18"/>
      <c r="R24" s="18"/>
      <c r="S24" s="18"/>
      <c r="T24" s="18"/>
      <c r="U24" s="18" t="s">
        <v>102</v>
      </c>
      <c r="V24" s="18" t="s">
        <v>102</v>
      </c>
      <c r="CA24" s="75" t="str">
        <f>IF(CF24&lt;&gt;"",26,"")</f>
        <v/>
      </c>
      <c r="CB24" s="75" t="str" cm="1">
        <f t="array" ref="CB24">IFERROR(INDEX('info Grid'!E$2:E$33,SMALL(IF('info Grid'!$A$2:$A$33&lt;&gt;0,ROW('info Grid'!A$2:A$33)-ROW('info Grid'!A$2)+1),ROWS('info Grid'!A$2:A27))),"")</f>
        <v/>
      </c>
      <c r="CD24" s="76" t="str">
        <f t="array" ref="CD24">IFERROR(INDEX('info Grid'!C$2:C$33,SMALL(IF('info Grid'!$A$2:$A$33&lt;&gt;0,ROW('info Grid'!A$2:A$33)-ROW('info Grid'!A$2)+1),ROWS('info Grid'!A$2:A27))),"")</f>
        <v/>
      </c>
      <c r="CE24" s="75" t="str" cm="1">
        <f t="array" ref="CE24">IFERROR(INDEX('info Grid'!D$2:D$33,SMALL(IF('info Grid'!$A$2:$A$33&lt;&gt;0,ROW('info Grid'!A$2:A$33)-ROW('info Grid'!A$2)+1),ROWS('info Grid'!A$2:A27))),"")</f>
        <v/>
      </c>
      <c r="CF24" s="77" t="str" cm="1">
        <f t="array" ref="CF24">IFERROR(INDEX('info Grid'!A$2:A$33,SMALL(IF('info Grid'!$A$2:$A$33&lt;&gt;0,ROW('info Grid'!A$2:A$33)-ROW('info Grid'!A$2)+1),ROWS('info Grid'!A$2:A27))),"")</f>
        <v/>
      </c>
      <c r="CH24" s="75" t="str" cm="1">
        <f t="array" ref="CH24">IFERROR(INDEX('info Grid'!B$2:B$33,SMALL(IF('info Grid'!$A$2:$A$33&lt;&gt;0,ROW('info Grid'!A$2:A$33)-ROW('info Grid'!A$2)+1),ROWS('info Grid'!B$2:B27))),"")</f>
        <v/>
      </c>
      <c r="CJ24" s="75" t="str">
        <f t="array" ref="CJ24">IFERROR(INDEX('info Grid'!$I$2:$I$33,SMALL(IF('info Grid'!$A$2:$A$33&lt;&gt;0,ROW('info Grid'!A$2:A$33)-ROW('info Grid'!A$2)+1),ROWS('info Grid'!A$2:A27))),"")</f>
        <v/>
      </c>
      <c r="CU24" s="75" t="str" cm="1">
        <f t="array" ref="CU24">IFERROR(INDEX('info Grid'!F$2:F$33,SMALL(IF('info Grid'!$A$2:$A$33&lt;&gt;0,ROW('info Grid'!A$2:A$33)-ROW('info Grid'!A$2)+1),ROWS('info Grid'!A$2:A27))),"")</f>
        <v/>
      </c>
      <c r="CV24" s="75" t="str" cm="1">
        <f t="array" ref="CV24">IFERROR(INDEX('info Grid'!G$2:G$33,SMALL(IF('info Grid'!$A$2:$A$33&lt;&gt;0,ROW('info Grid'!A$2:A$33)-ROW('info Grid'!A$2)+1),ROWS('info Grid'!A$2:A27))),"")</f>
        <v/>
      </c>
    </row>
    <row r="25" spans="1:100" x14ac:dyDescent="0.3">
      <c r="A25" s="18" t="s">
        <v>102</v>
      </c>
      <c r="B25" s="18" t="s">
        <v>102</v>
      </c>
      <c r="C25" s="18"/>
      <c r="D25" s="18" t="s">
        <v>102</v>
      </c>
      <c r="E25" s="18" t="s">
        <v>102</v>
      </c>
      <c r="F25" s="42" t="s">
        <v>102</v>
      </c>
      <c r="G25" s="18"/>
      <c r="H25" s="18" t="s">
        <v>102</v>
      </c>
      <c r="I25" s="18"/>
      <c r="J25" s="18" t="s">
        <v>102</v>
      </c>
      <c r="K25" s="18"/>
      <c r="L25" s="18"/>
      <c r="M25" s="18"/>
      <c r="N25" s="18"/>
      <c r="O25" s="18"/>
      <c r="P25" s="18"/>
      <c r="Q25" s="18"/>
      <c r="R25" s="18"/>
      <c r="S25" s="18"/>
      <c r="T25" s="18"/>
      <c r="U25" s="18" t="s">
        <v>102</v>
      </c>
      <c r="V25" s="18" t="s">
        <v>102</v>
      </c>
      <c r="CA25" s="75" t="str">
        <f>IF(CF25&lt;&gt;"",27,"")</f>
        <v/>
      </c>
      <c r="CB25" s="75" t="str" cm="1">
        <f t="array" ref="CB25">IFERROR(INDEX('info Grid'!E$2:E$33,SMALL(IF('info Grid'!$A$2:$A$33&lt;&gt;0,ROW('info Grid'!A$2:A$33)-ROW('info Grid'!A$2)+1),ROWS('info Grid'!A$2:A28))),"")</f>
        <v/>
      </c>
      <c r="CD25" s="76" t="str">
        <f t="array" ref="CD25">IFERROR(INDEX('info Grid'!C$2:C$33,SMALL(IF('info Grid'!$A$2:$A$33&lt;&gt;0,ROW('info Grid'!A$2:A$33)-ROW('info Grid'!A$2)+1),ROWS('info Grid'!A$2:A28))),"")</f>
        <v/>
      </c>
      <c r="CE25" s="75" t="str" cm="1">
        <f t="array" ref="CE25">IFERROR(INDEX('info Grid'!D$2:D$33,SMALL(IF('info Grid'!$A$2:$A$33&lt;&gt;0,ROW('info Grid'!A$2:A$33)-ROW('info Grid'!A$2)+1),ROWS('info Grid'!A$2:A28))),"")</f>
        <v/>
      </c>
      <c r="CF25" s="77" t="str" cm="1">
        <f t="array" ref="CF25">IFERROR(INDEX('info Grid'!A$2:A$33,SMALL(IF('info Grid'!$A$2:$A$33&lt;&gt;0,ROW('info Grid'!A$2:A$33)-ROW('info Grid'!A$2)+1),ROWS('info Grid'!A$2:A28))),"")</f>
        <v/>
      </c>
      <c r="CH25" s="75" t="str" cm="1">
        <f t="array" ref="CH25">IFERROR(INDEX('info Grid'!B$2:B$33,SMALL(IF('info Grid'!$A$2:$A$33&lt;&gt;0,ROW('info Grid'!A$2:A$33)-ROW('info Grid'!A$2)+1),ROWS('info Grid'!B$2:B28))),"")</f>
        <v/>
      </c>
      <c r="CJ25" s="75" t="str">
        <f t="array" ref="CJ25">IFERROR(INDEX('info Grid'!$I$2:$I$33,SMALL(IF('info Grid'!$A$2:$A$33&lt;&gt;0,ROW('info Grid'!A$2:A$33)-ROW('info Grid'!A$2)+1),ROWS('info Grid'!A$2:A28))),"")</f>
        <v/>
      </c>
      <c r="CU25" s="75" t="str" cm="1">
        <f t="array" ref="CU25">IFERROR(INDEX('info Grid'!F$2:F$33,SMALL(IF('info Grid'!$A$2:$A$33&lt;&gt;0,ROW('info Grid'!A$2:A$33)-ROW('info Grid'!A$2)+1),ROWS('info Grid'!A$2:A28))),"")</f>
        <v/>
      </c>
      <c r="CV25" s="75" t="str" cm="1">
        <f t="array" ref="CV25">IFERROR(INDEX('info Grid'!G$2:G$33,SMALL(IF('info Grid'!$A$2:$A$33&lt;&gt;0,ROW('info Grid'!A$2:A$33)-ROW('info Grid'!A$2)+1),ROWS('info Grid'!A$2:A28))),"")</f>
        <v/>
      </c>
    </row>
    <row r="26" spans="1:100" x14ac:dyDescent="0.3">
      <c r="A26" s="18" t="s">
        <v>102</v>
      </c>
      <c r="B26" s="18" t="s">
        <v>102</v>
      </c>
      <c r="C26" s="18"/>
      <c r="D26" s="18" t="s">
        <v>102</v>
      </c>
      <c r="E26" s="18" t="s">
        <v>102</v>
      </c>
      <c r="F26" s="42" t="s">
        <v>102</v>
      </c>
      <c r="G26" s="18"/>
      <c r="H26" s="18" t="s">
        <v>102</v>
      </c>
      <c r="I26" s="18"/>
      <c r="J26" s="18" t="s">
        <v>102</v>
      </c>
      <c r="K26" s="18"/>
      <c r="L26" s="18"/>
      <c r="M26" s="18"/>
      <c r="N26" s="18"/>
      <c r="O26" s="18"/>
      <c r="P26" s="18"/>
      <c r="Q26" s="18"/>
      <c r="R26" s="18"/>
      <c r="S26" s="18"/>
      <c r="T26" s="18"/>
      <c r="U26" s="18" t="s">
        <v>102</v>
      </c>
      <c r="V26" s="18" t="s">
        <v>102</v>
      </c>
      <c r="CA26" s="75" t="str">
        <f>IF(CF26&lt;&gt;"",28,"")</f>
        <v/>
      </c>
      <c r="CB26" s="75" t="str" cm="1">
        <f t="array" ref="CB26">IFERROR(INDEX('info Grid'!E$2:E$33,SMALL(IF('info Grid'!$A$2:$A$33&lt;&gt;0,ROW('info Grid'!A$2:A$33)-ROW('info Grid'!A$2)+1),ROWS('info Grid'!A$2:A29))),"")</f>
        <v/>
      </c>
      <c r="CD26" s="76" t="str">
        <f t="array" ref="CD26">IFERROR(INDEX('info Grid'!C$2:C$33,SMALL(IF('info Grid'!$A$2:$A$33&lt;&gt;0,ROW('info Grid'!A$2:A$33)-ROW('info Grid'!A$2)+1),ROWS('info Grid'!A$2:A29))),"")</f>
        <v/>
      </c>
      <c r="CE26" s="75" t="str" cm="1">
        <f t="array" ref="CE26">IFERROR(INDEX('info Grid'!D$2:D$33,SMALL(IF('info Grid'!$A$2:$A$33&lt;&gt;0,ROW('info Grid'!A$2:A$33)-ROW('info Grid'!A$2)+1),ROWS('info Grid'!A$2:A29))),"")</f>
        <v/>
      </c>
      <c r="CF26" s="77" t="str" cm="1">
        <f t="array" ref="CF26">IFERROR(INDEX('info Grid'!A$2:A$33,SMALL(IF('info Grid'!$A$2:$A$33&lt;&gt;0,ROW('info Grid'!A$2:A$33)-ROW('info Grid'!A$2)+1),ROWS('info Grid'!A$2:A29))),"")</f>
        <v/>
      </c>
      <c r="CH26" s="75" t="str" cm="1">
        <f t="array" ref="CH26">IFERROR(INDEX('info Grid'!B$2:B$33,SMALL(IF('info Grid'!$A$2:$A$33&lt;&gt;0,ROW('info Grid'!A$2:A$33)-ROW('info Grid'!A$2)+1),ROWS('info Grid'!B$2:B29))),"")</f>
        <v/>
      </c>
      <c r="CJ26" s="75" t="str">
        <f t="array" ref="CJ26">IFERROR(INDEX('info Grid'!$I$2:$I$33,SMALL(IF('info Grid'!$A$2:$A$33&lt;&gt;0,ROW('info Grid'!A$2:A$33)-ROW('info Grid'!A$2)+1),ROWS('info Grid'!A$2:A29))),"")</f>
        <v/>
      </c>
      <c r="CU26" s="75" t="str" cm="1">
        <f t="array" ref="CU26">IFERROR(INDEX('info Grid'!F$2:F$33,SMALL(IF('info Grid'!$A$2:$A$33&lt;&gt;0,ROW('info Grid'!A$2:A$33)-ROW('info Grid'!A$2)+1),ROWS('info Grid'!A$2:A29))),"")</f>
        <v/>
      </c>
      <c r="CV26" s="75" t="str" cm="1">
        <f t="array" ref="CV26">IFERROR(INDEX('info Grid'!G$2:G$33,SMALL(IF('info Grid'!$A$2:$A$33&lt;&gt;0,ROW('info Grid'!A$2:A$33)-ROW('info Grid'!A$2)+1),ROWS('info Grid'!A$2:A29))),"")</f>
        <v/>
      </c>
    </row>
    <row r="27" spans="1:100" x14ac:dyDescent="0.3">
      <c r="A27" s="18" t="s">
        <v>102</v>
      </c>
      <c r="B27" s="18" t="s">
        <v>102</v>
      </c>
      <c r="C27" s="18"/>
      <c r="D27" s="18" t="s">
        <v>102</v>
      </c>
      <c r="E27" s="18" t="s">
        <v>102</v>
      </c>
      <c r="F27" s="42" t="s">
        <v>102</v>
      </c>
      <c r="G27" s="18"/>
      <c r="H27" s="18" t="s">
        <v>102</v>
      </c>
      <c r="I27" s="18"/>
      <c r="J27" s="18" t="s">
        <v>102</v>
      </c>
      <c r="K27" s="18"/>
      <c r="L27" s="18"/>
      <c r="M27" s="18"/>
      <c r="N27" s="18"/>
      <c r="O27" s="18"/>
      <c r="P27" s="18"/>
      <c r="Q27" s="18"/>
      <c r="R27" s="18"/>
      <c r="S27" s="18"/>
      <c r="T27" s="18"/>
      <c r="U27" s="18" t="s">
        <v>102</v>
      </c>
      <c r="V27" s="18" t="s">
        <v>102</v>
      </c>
      <c r="CA27" s="75" t="str">
        <f>IF(CF27&lt;&gt;"",29,"")</f>
        <v/>
      </c>
      <c r="CB27" s="75" t="str" cm="1">
        <f t="array" ref="CB27">IFERROR(INDEX('info Grid'!E$2:E$33,SMALL(IF('info Grid'!$A$2:$A$33&lt;&gt;0,ROW('info Grid'!A$2:A$33)-ROW('info Grid'!A$2)+1),ROWS('info Grid'!A$2:A30))),"")</f>
        <v/>
      </c>
      <c r="CD27" s="76" t="str">
        <f t="array" ref="CD27">IFERROR(INDEX('info Grid'!C$2:C$33,SMALL(IF('info Grid'!$A$2:$A$33&lt;&gt;0,ROW('info Grid'!A$2:A$33)-ROW('info Grid'!A$2)+1),ROWS('info Grid'!A$2:A30))),"")</f>
        <v/>
      </c>
      <c r="CE27" s="75" t="str" cm="1">
        <f t="array" ref="CE27">IFERROR(INDEX('info Grid'!D$2:D$33,SMALL(IF('info Grid'!$A$2:$A$33&lt;&gt;0,ROW('info Grid'!A$2:A$33)-ROW('info Grid'!A$2)+1),ROWS('info Grid'!A$2:A30))),"")</f>
        <v/>
      </c>
      <c r="CF27" s="77" t="str" cm="1">
        <f t="array" ref="CF27">IFERROR(INDEX('info Grid'!A$2:A$33,SMALL(IF('info Grid'!$A$2:$A$33&lt;&gt;0,ROW('info Grid'!A$2:A$33)-ROW('info Grid'!A$2)+1),ROWS('info Grid'!A$2:A30))),"")</f>
        <v/>
      </c>
      <c r="CH27" s="75" t="str" cm="1">
        <f t="array" ref="CH27">IFERROR(INDEX('info Grid'!B$2:B$33,SMALL(IF('info Grid'!$A$2:$A$33&lt;&gt;0,ROW('info Grid'!A$2:A$33)-ROW('info Grid'!A$2)+1),ROWS('info Grid'!B$2:B30))),"")</f>
        <v/>
      </c>
      <c r="CJ27" s="75" t="str">
        <f t="array" ref="CJ27">IFERROR(INDEX('info Grid'!$I$2:$I$33,SMALL(IF('info Grid'!$A$2:$A$33&lt;&gt;0,ROW('info Grid'!A$2:A$33)-ROW('info Grid'!A$2)+1),ROWS('info Grid'!A$2:A30))),"")</f>
        <v/>
      </c>
      <c r="CU27" s="75" t="str" cm="1">
        <f t="array" ref="CU27">IFERROR(INDEX('info Grid'!F$2:F$33,SMALL(IF('info Grid'!$A$2:$A$33&lt;&gt;0,ROW('info Grid'!A$2:A$33)-ROW('info Grid'!A$2)+1),ROWS('info Grid'!A$2:A30))),"")</f>
        <v/>
      </c>
      <c r="CV27" s="75" t="str" cm="1">
        <f t="array" ref="CV27">IFERROR(INDEX('info Grid'!G$2:G$33,SMALL(IF('info Grid'!$A$2:$A$33&lt;&gt;0,ROW('info Grid'!A$2:A$33)-ROW('info Grid'!A$2)+1),ROWS('info Grid'!A$2:A30))),"")</f>
        <v/>
      </c>
    </row>
    <row r="28" spans="1:100" x14ac:dyDescent="0.3">
      <c r="A28" s="18" t="s">
        <v>102</v>
      </c>
      <c r="B28" s="18" t="s">
        <v>102</v>
      </c>
      <c r="C28" s="18"/>
      <c r="D28" s="18" t="s">
        <v>102</v>
      </c>
      <c r="E28" s="18" t="s">
        <v>102</v>
      </c>
      <c r="F28" s="42" t="s">
        <v>102</v>
      </c>
      <c r="G28" s="18"/>
      <c r="H28" s="18" t="s">
        <v>102</v>
      </c>
      <c r="I28" s="18"/>
      <c r="J28" s="18" t="s">
        <v>102</v>
      </c>
      <c r="K28" s="18"/>
      <c r="L28" s="18"/>
      <c r="M28" s="18"/>
      <c r="N28" s="18"/>
      <c r="O28" s="18"/>
      <c r="P28" s="18"/>
      <c r="Q28" s="18"/>
      <c r="R28" s="18"/>
      <c r="S28" s="18"/>
      <c r="T28" s="18"/>
      <c r="U28" s="18" t="s">
        <v>102</v>
      </c>
      <c r="V28" s="18" t="s">
        <v>102</v>
      </c>
      <c r="CA28" s="75" t="str">
        <f>IF(CF28&lt;&gt;"",30,"")</f>
        <v/>
      </c>
      <c r="CB28" s="75" t="str" cm="1">
        <f t="array" ref="CB28">IFERROR(INDEX('info Grid'!E$2:E$33,SMALL(IF('info Grid'!$A$2:$A$33&lt;&gt;0,ROW('info Grid'!A$2:A$33)-ROW('info Grid'!A$2)+1),ROWS('info Grid'!A$2:A31))),"")</f>
        <v/>
      </c>
      <c r="CD28" s="76" t="str">
        <f t="array" ref="CD28">IFERROR(INDEX('info Grid'!C$2:C$33,SMALL(IF('info Grid'!$A$2:$A$33&lt;&gt;0,ROW('info Grid'!A$2:A$33)-ROW('info Grid'!A$2)+1),ROWS('info Grid'!A$2:A31))),"")</f>
        <v/>
      </c>
      <c r="CE28" s="75" t="str" cm="1">
        <f t="array" ref="CE28">IFERROR(INDEX('info Grid'!D$2:D$33,SMALL(IF('info Grid'!$A$2:$A$33&lt;&gt;0,ROW('info Grid'!A$2:A$33)-ROW('info Grid'!A$2)+1),ROWS('info Grid'!A$2:A31))),"")</f>
        <v/>
      </c>
      <c r="CF28" s="77" t="str" cm="1">
        <f t="array" ref="CF28">IFERROR(INDEX('info Grid'!A$2:A$33,SMALL(IF('info Grid'!$A$2:$A$33&lt;&gt;0,ROW('info Grid'!A$2:A$33)-ROW('info Grid'!A$2)+1),ROWS('info Grid'!A$2:A31))),"")</f>
        <v/>
      </c>
      <c r="CH28" s="75" t="str" cm="1">
        <f t="array" ref="CH28">IFERROR(INDEX('info Grid'!B$2:B$33,SMALL(IF('info Grid'!$A$2:$A$33&lt;&gt;0,ROW('info Grid'!A$2:A$33)-ROW('info Grid'!A$2)+1),ROWS('info Grid'!B$2:B31))),"")</f>
        <v/>
      </c>
      <c r="CJ28" s="75" t="str">
        <f t="array" ref="CJ28">IFERROR(INDEX('info Grid'!$I$2:$I$33,SMALL(IF('info Grid'!$A$2:$A$33&lt;&gt;0,ROW('info Grid'!A$2:A$33)-ROW('info Grid'!A$2)+1),ROWS('info Grid'!A$2:A31))),"")</f>
        <v/>
      </c>
      <c r="CU28" s="75" t="str" cm="1">
        <f t="array" ref="CU28">IFERROR(INDEX('info Grid'!F$2:F$33,SMALL(IF('info Grid'!$A$2:$A$33&lt;&gt;0,ROW('info Grid'!A$2:A$33)-ROW('info Grid'!A$2)+1),ROWS('info Grid'!A$2:A31))),"")</f>
        <v/>
      </c>
      <c r="CV28" s="75" t="str" cm="1">
        <f t="array" ref="CV28">IFERROR(INDEX('info Grid'!G$2:G$33,SMALL(IF('info Grid'!$A$2:$A$33&lt;&gt;0,ROW('info Grid'!A$2:A$33)-ROW('info Grid'!A$2)+1),ROWS('info Grid'!A$2:A31))),"")</f>
        <v/>
      </c>
    </row>
    <row r="29" spans="1:100" x14ac:dyDescent="0.3">
      <c r="A29" s="18" t="s">
        <v>102</v>
      </c>
      <c r="B29" s="18" t="s">
        <v>102</v>
      </c>
      <c r="C29" s="18"/>
      <c r="D29" s="18" t="s">
        <v>102</v>
      </c>
      <c r="E29" s="18" t="s">
        <v>102</v>
      </c>
      <c r="F29" s="42" t="s">
        <v>102</v>
      </c>
      <c r="G29" s="18"/>
      <c r="H29" s="18" t="s">
        <v>102</v>
      </c>
      <c r="I29" s="18"/>
      <c r="J29" s="18" t="s">
        <v>102</v>
      </c>
      <c r="K29" s="18"/>
      <c r="L29" s="18"/>
      <c r="M29" s="18"/>
      <c r="N29" s="18"/>
      <c r="O29" s="18"/>
      <c r="P29" s="18"/>
      <c r="Q29" s="18"/>
      <c r="R29" s="18"/>
      <c r="S29" s="18"/>
      <c r="T29" s="18"/>
      <c r="U29" s="18" t="s">
        <v>102</v>
      </c>
      <c r="V29" s="18" t="s">
        <v>102</v>
      </c>
      <c r="CA29" s="75" t="str">
        <f>IF(CF29&lt;&gt;"",31,"")</f>
        <v/>
      </c>
      <c r="CB29" s="75" t="str" cm="1">
        <f t="array" ref="CB29">IFERROR(INDEX('info Grid'!E$2:E$33,SMALL(IF('info Grid'!$A$2:$A$33&lt;&gt;0,ROW('info Grid'!A$2:A$33)-ROW('info Grid'!A$2)+1),ROWS('info Grid'!A$2:A32))),"")</f>
        <v/>
      </c>
      <c r="CD29" s="76" t="str">
        <f t="array" ref="CD29">IFERROR(INDEX('info Grid'!C$2:C$33,SMALL(IF('info Grid'!$A$2:$A$33&lt;&gt;0,ROW('info Grid'!A$2:A$33)-ROW('info Grid'!A$2)+1),ROWS('info Grid'!A$2:A32))),"")</f>
        <v/>
      </c>
      <c r="CE29" s="75" t="str" cm="1">
        <f t="array" ref="CE29">IFERROR(INDEX('info Grid'!D$2:D$33,SMALL(IF('info Grid'!$A$2:$A$33&lt;&gt;0,ROW('info Grid'!A$2:A$33)-ROW('info Grid'!A$2)+1),ROWS('info Grid'!A$2:A32))),"")</f>
        <v/>
      </c>
      <c r="CF29" s="77" t="str" cm="1">
        <f t="array" ref="CF29">IFERROR(INDEX('info Grid'!A$2:A$33,SMALL(IF('info Grid'!$A$2:$A$33&lt;&gt;0,ROW('info Grid'!A$2:A$33)-ROW('info Grid'!A$2)+1),ROWS('info Grid'!A$2:A32))),"")</f>
        <v/>
      </c>
      <c r="CH29" s="75" t="str" cm="1">
        <f t="array" ref="CH29">IFERROR(INDEX('info Grid'!B$2:B$33,SMALL(IF('info Grid'!$A$2:$A$33&lt;&gt;0,ROW('info Grid'!A$2:A$33)-ROW('info Grid'!A$2)+1),ROWS('info Grid'!B$2:B32))),"")</f>
        <v/>
      </c>
      <c r="CJ29" s="75" t="str">
        <f t="array" ref="CJ29">IFERROR(INDEX('info Grid'!$I$2:$I$33,SMALL(IF('info Grid'!$A$2:$A$33&lt;&gt;0,ROW('info Grid'!A$2:A$33)-ROW('info Grid'!A$2)+1),ROWS('info Grid'!A$2:A32))),"")</f>
        <v/>
      </c>
      <c r="CU29" s="75" t="str" cm="1">
        <f t="array" ref="CU29">IFERROR(INDEX('info Grid'!F$2:F$33,SMALL(IF('info Grid'!$A$2:$A$33&lt;&gt;0,ROW('info Grid'!A$2:A$33)-ROW('info Grid'!A$2)+1),ROWS('info Grid'!A$2:A32))),"")</f>
        <v/>
      </c>
      <c r="CV29" s="75" t="str" cm="1">
        <f t="array" ref="CV29">IFERROR(INDEX('info Grid'!G$2:G$33,SMALL(IF('info Grid'!$A$2:$A$33&lt;&gt;0,ROW('info Grid'!A$2:A$33)-ROW('info Grid'!A$2)+1),ROWS('info Grid'!A$2:A32))),"")</f>
        <v/>
      </c>
    </row>
    <row r="30" spans="1:100" x14ac:dyDescent="0.3">
      <c r="A30" s="18" t="s">
        <v>102</v>
      </c>
      <c r="B30" s="18" t="s">
        <v>102</v>
      </c>
      <c r="C30" s="18"/>
      <c r="D30" s="18" t="s">
        <v>102</v>
      </c>
      <c r="E30" s="18" t="s">
        <v>102</v>
      </c>
      <c r="F30" s="42" t="s">
        <v>102</v>
      </c>
      <c r="G30" s="18"/>
      <c r="H30" s="18" t="s">
        <v>102</v>
      </c>
      <c r="I30" s="18"/>
      <c r="J30" s="18" t="s">
        <v>102</v>
      </c>
      <c r="K30" s="18"/>
      <c r="L30" s="18"/>
      <c r="M30" s="18"/>
      <c r="N30" s="18"/>
      <c r="O30" s="18"/>
      <c r="P30" s="18"/>
      <c r="Q30" s="18"/>
      <c r="R30" s="18"/>
      <c r="S30" s="18"/>
      <c r="T30" s="18"/>
      <c r="U30" s="18" t="s">
        <v>102</v>
      </c>
      <c r="V30" s="18" t="s">
        <v>102</v>
      </c>
      <c r="CA30" s="75" t="str">
        <f>IF(CF30&lt;&gt;"",32,"")</f>
        <v/>
      </c>
      <c r="CB30" s="75" t="str" cm="1">
        <f t="array" ref="CB30">IFERROR(INDEX('info Grid'!E$2:E$33,SMALL(IF('info Grid'!$A$2:$A$33&lt;&gt;0,ROW('info Grid'!A$2:A$33)-ROW('info Grid'!A$2)+1),ROWS('info Grid'!A$2:A33))),"")</f>
        <v/>
      </c>
      <c r="CD30" s="76" t="str">
        <f t="array" ref="CD30">IFERROR(INDEX('info Grid'!C$2:C$33,SMALL(IF('info Grid'!$A$2:$A$33&lt;&gt;0,ROW('info Grid'!A$2:A$33)-ROW('info Grid'!A$2)+1),ROWS('info Grid'!A$2:A33))),"")</f>
        <v/>
      </c>
      <c r="CE30" s="75" t="str" cm="1">
        <f t="array" ref="CE30">IFERROR(INDEX('info Grid'!D$2:D$33,SMALL(IF('info Grid'!$A$2:$A$33&lt;&gt;0,ROW('info Grid'!A$2:A$33)-ROW('info Grid'!A$2)+1),ROWS('info Grid'!A$2:A33))),"")</f>
        <v/>
      </c>
      <c r="CF30" s="77" t="str" cm="1">
        <f t="array" ref="CF30">IFERROR(INDEX('info Grid'!A$2:A$33,SMALL(IF('info Grid'!$A$2:$A$33&lt;&gt;0,ROW('info Grid'!A$2:A$33)-ROW('info Grid'!A$2)+1),ROWS('info Grid'!A$2:A33))),"")</f>
        <v/>
      </c>
      <c r="CH30" s="75" t="str" cm="1">
        <f t="array" ref="CH30">IFERROR(INDEX('info Grid'!B$2:B$33,SMALL(IF('info Grid'!$A$2:$A$33&lt;&gt;0,ROW('info Grid'!A$2:A$33)-ROW('info Grid'!A$2)+1),ROWS('info Grid'!B$2:B33))),"")</f>
        <v/>
      </c>
      <c r="CJ30" s="75" t="str">
        <f t="array" ref="CJ30">IFERROR(INDEX('info Grid'!$I$2:$I$33,SMALL(IF('info Grid'!$A$2:$A$33&lt;&gt;0,ROW('info Grid'!A$2:A$33)-ROW('info Grid'!A$2)+1),ROWS('info Grid'!A$2:A33))),"")</f>
        <v/>
      </c>
      <c r="CU30" s="75" t="str" cm="1">
        <f t="array" ref="CU30">IFERROR(INDEX('info Grid'!F$2:F$33,SMALL(IF('info Grid'!$A$2:$A$33&lt;&gt;0,ROW('info Grid'!A$2:A$33)-ROW('info Grid'!A$2)+1),ROWS('info Grid'!A$2:A33))),"")</f>
        <v/>
      </c>
      <c r="CV30" s="75" t="str" cm="1">
        <f t="array" ref="CV30">IFERROR(INDEX('info Grid'!G$2:G$33,SMALL(IF('info Grid'!$A$2:$A$33&lt;&gt;0,ROW('info Grid'!A$2:A$33)-ROW('info Grid'!A$2)+1),ROWS('info Grid'!A$2:A33))),"")</f>
        <v/>
      </c>
    </row>
    <row r="31" spans="1:100" x14ac:dyDescent="0.3">
      <c r="A31" s="16"/>
      <c r="B31" s="16"/>
      <c r="C31" s="16"/>
      <c r="D31" s="16"/>
      <c r="E31" s="16"/>
      <c r="G31" s="16"/>
      <c r="H31" s="16"/>
      <c r="I31" s="16"/>
      <c r="J31" s="16"/>
      <c r="K31" s="16"/>
      <c r="L31" s="16"/>
      <c r="M31" s="16"/>
      <c r="N31" s="16"/>
      <c r="O31" s="16"/>
      <c r="P31" s="16"/>
      <c r="Q31" s="16"/>
      <c r="R31" s="16"/>
      <c r="S31" s="16"/>
      <c r="T31" s="16"/>
      <c r="U31" s="16"/>
      <c r="V31" s="16"/>
      <c r="CA31" s="75" t="str">
        <f>IF(CF31&lt;&gt;"",33,"")</f>
        <v/>
      </c>
      <c r="CB31" s="75" t="str" cm="1">
        <f t="array" ref="CB31">IFERROR(INDEX('info Grid'!E$2:E$33,SMALL(IF('info Grid'!$A$2:$A$33&lt;&gt;0,ROW('info Grid'!A$2:A$33)-ROW('info Grid'!A$2)+1),ROWS('info Grid'!A$2:A34))),"")</f>
        <v/>
      </c>
      <c r="CD31" s="76" t="str">
        <f t="array" ref="CD31">IFERROR(INDEX('info Grid'!C$2:C$33,SMALL(IF('info Grid'!$A$2:$A$33&lt;&gt;0,ROW('info Grid'!A$2:A$33)-ROW('info Grid'!A$2)+1),ROWS('info Grid'!A$2:A34))),"")</f>
        <v/>
      </c>
      <c r="CE31" s="75" t="str" cm="1">
        <f t="array" ref="CE31">IFERROR(INDEX('info Grid'!D$2:D$33,SMALL(IF('info Grid'!$A$2:$A$33&lt;&gt;0,ROW('info Grid'!A$2:A$33)-ROW('info Grid'!A$2)+1),ROWS('info Grid'!A$2:A34))),"")</f>
        <v/>
      </c>
      <c r="CF31" s="77" t="str" cm="1">
        <f t="array" ref="CF31">IFERROR(INDEX('info Grid'!A$2:A$33,SMALL(IF('info Grid'!$A$2:$A$33&lt;&gt;0,ROW('info Grid'!A$2:A$33)-ROW('info Grid'!A$2)+1),ROWS('info Grid'!A$2:A34))),"")</f>
        <v/>
      </c>
      <c r="CH31" s="75" t="str" cm="1">
        <f t="array" ref="CH31">IFERROR(INDEX('info Grid'!B$2:B$33,SMALL(IF('info Grid'!$A$2:$A$33&lt;&gt;0,ROW('info Grid'!A$2:A$33)-ROW('info Grid'!A$2)+1),ROWS('info Grid'!B$2:B34))),"")</f>
        <v/>
      </c>
      <c r="CJ31" s="75" t="str">
        <f t="array" ref="CJ31">IFERROR(INDEX('info Grid'!$I$2:$I$33,SMALL(IF('info Grid'!$A$2:$A$33&lt;&gt;0,ROW('info Grid'!A$2:A$33)-ROW('info Grid'!A$2)+1),ROWS('info Grid'!A$2:A34))),"")</f>
        <v/>
      </c>
      <c r="CU31" s="75" t="str" cm="1">
        <f t="array" ref="CU31">IFERROR(INDEX('info Grid'!F$2:F$33,SMALL(IF('info Grid'!$A$2:$A$33&lt;&gt;0,ROW('info Grid'!A$2:A$33)-ROW('info Grid'!A$2)+1),ROWS('info Grid'!A$2:A34))),"")</f>
        <v/>
      </c>
      <c r="CV31" s="75" t="str" cm="1">
        <f t="array" ref="CV31">IFERROR(INDEX('info Grid'!G$2:G$33,SMALL(IF('info Grid'!$A$2:$A$33&lt;&gt;0,ROW('info Grid'!A$2:A$33)-ROW('info Grid'!A$2)+1),ROWS('info Grid'!A$2:A34))),"")</f>
        <v/>
      </c>
    </row>
    <row r="32" spans="1:100" x14ac:dyDescent="0.3">
      <c r="CD32" s="76"/>
    </row>
    <row r="33" spans="82:82" x14ac:dyDescent="0.3">
      <c r="CD33" s="76"/>
    </row>
    <row r="34" spans="82:82" x14ac:dyDescent="0.3">
      <c r="CD34" s="76"/>
    </row>
    <row r="35" spans="82:82" x14ac:dyDescent="0.3">
      <c r="CD35" s="76"/>
    </row>
    <row r="36" spans="82:82" x14ac:dyDescent="0.3">
      <c r="CD36" s="76"/>
    </row>
    <row r="37" spans="82:82" x14ac:dyDescent="0.3">
      <c r="CD37" s="76"/>
    </row>
    <row r="38" spans="82:82" x14ac:dyDescent="0.3">
      <c r="CD38" s="76"/>
    </row>
    <row r="39" spans="82:82" x14ac:dyDescent="0.3">
      <c r="CD39" s="76"/>
    </row>
    <row r="40" spans="82:82" x14ac:dyDescent="0.3">
      <c r="CD40" s="76"/>
    </row>
  </sheetData>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C41"/>
  <sheetViews>
    <sheetView topLeftCell="A7" workbookViewId="0">
      <selection activeCell="A13" sqref="A13"/>
    </sheetView>
  </sheetViews>
  <sheetFormatPr defaultRowHeight="14.4" x14ac:dyDescent="0.3"/>
  <cols>
    <col min="1" max="1" width="25.6640625" customWidth="1"/>
    <col min="2" max="2" width="40.109375" customWidth="1"/>
    <col min="3" max="3" width="12.5546875" bestFit="1" customWidth="1"/>
  </cols>
  <sheetData>
    <row r="1" spans="1:3" x14ac:dyDescent="0.3">
      <c r="A1" t="s">
        <v>79</v>
      </c>
    </row>
    <row r="3" spans="1:3" x14ac:dyDescent="0.3">
      <c r="A3" t="s">
        <v>38</v>
      </c>
      <c r="B3" s="5">
        <f>'Contractor CP'!B2</f>
        <v>0</v>
      </c>
    </row>
    <row r="4" spans="1:3" x14ac:dyDescent="0.3">
      <c r="A4" t="s">
        <v>37</v>
      </c>
      <c r="B4" s="5"/>
    </row>
    <row r="5" spans="1:3" x14ac:dyDescent="0.3">
      <c r="A5" t="s">
        <v>39</v>
      </c>
      <c r="B5" s="6">
        <f>C41</f>
        <v>0</v>
      </c>
    </row>
    <row r="6" spans="1:3" x14ac:dyDescent="0.3">
      <c r="A6" t="s">
        <v>40</v>
      </c>
    </row>
    <row r="7" spans="1:3" ht="15" thickBot="1" x14ac:dyDescent="0.35"/>
    <row r="8" spans="1:3" ht="15" thickBot="1" x14ac:dyDescent="0.35">
      <c r="C8" s="8" t="s">
        <v>41</v>
      </c>
    </row>
    <row r="9" spans="1:3" x14ac:dyDescent="0.3">
      <c r="A9" s="2" t="s">
        <v>42</v>
      </c>
      <c r="B9" s="9" t="s">
        <v>78</v>
      </c>
      <c r="C9" s="3"/>
    </row>
    <row r="10" spans="1:3" x14ac:dyDescent="0.3">
      <c r="A10" s="2" t="s">
        <v>42</v>
      </c>
      <c r="B10" s="9" t="s">
        <v>35</v>
      </c>
      <c r="C10" s="4"/>
    </row>
    <row r="11" spans="1:3" x14ac:dyDescent="0.3">
      <c r="A11" s="2" t="s">
        <v>3</v>
      </c>
      <c r="B11" s="9" t="s">
        <v>4</v>
      </c>
      <c r="C11" s="4"/>
    </row>
    <row r="12" spans="1:3" x14ac:dyDescent="0.3">
      <c r="A12" s="2" t="s">
        <v>42</v>
      </c>
      <c r="B12" s="9" t="s">
        <v>43</v>
      </c>
      <c r="C12" s="4"/>
    </row>
    <row r="13" spans="1:3" x14ac:dyDescent="0.3">
      <c r="A13" s="2" t="s">
        <v>44</v>
      </c>
      <c r="B13" s="9" t="s">
        <v>45</v>
      </c>
      <c r="C13" s="4"/>
    </row>
    <row r="14" spans="1:3" x14ac:dyDescent="0.3">
      <c r="A14" s="2" t="s">
        <v>5</v>
      </c>
      <c r="B14" s="9" t="s">
        <v>6</v>
      </c>
      <c r="C14" s="4"/>
    </row>
    <row r="15" spans="1:3" x14ac:dyDescent="0.3">
      <c r="A15" s="2" t="s">
        <v>7</v>
      </c>
      <c r="B15" s="9" t="s">
        <v>8</v>
      </c>
      <c r="C15" s="4"/>
    </row>
    <row r="16" spans="1:3" x14ac:dyDescent="0.3">
      <c r="A16" s="2" t="s">
        <v>9</v>
      </c>
      <c r="B16" s="9" t="s">
        <v>10</v>
      </c>
      <c r="C16" s="4"/>
    </row>
    <row r="17" spans="1:3" x14ac:dyDescent="0.3">
      <c r="A17" s="2" t="s">
        <v>11</v>
      </c>
      <c r="B17" s="9" t="s">
        <v>12</v>
      </c>
      <c r="C17" s="4"/>
    </row>
    <row r="18" spans="1:3" x14ac:dyDescent="0.3">
      <c r="A18" s="2" t="s">
        <v>13</v>
      </c>
      <c r="B18" s="9" t="s">
        <v>14</v>
      </c>
      <c r="C18" s="4"/>
    </row>
    <row r="19" spans="1:3" x14ac:dyDescent="0.3">
      <c r="A19" s="2" t="s">
        <v>15</v>
      </c>
      <c r="B19" s="9" t="s">
        <v>16</v>
      </c>
      <c r="C19" s="4"/>
    </row>
    <row r="20" spans="1:3" x14ac:dyDescent="0.3">
      <c r="A20" s="2" t="s">
        <v>17</v>
      </c>
      <c r="B20" s="9" t="s">
        <v>18</v>
      </c>
      <c r="C20" s="4"/>
    </row>
    <row r="21" spans="1:3" x14ac:dyDescent="0.3">
      <c r="A21" s="2" t="s">
        <v>19</v>
      </c>
      <c r="B21" s="9" t="s">
        <v>20</v>
      </c>
      <c r="C21" s="4"/>
    </row>
    <row r="22" spans="1:3" x14ac:dyDescent="0.3">
      <c r="A22" s="2" t="s">
        <v>21</v>
      </c>
      <c r="B22" s="9" t="s">
        <v>22</v>
      </c>
      <c r="C22" s="4"/>
    </row>
    <row r="23" spans="1:3" x14ac:dyDescent="0.3">
      <c r="A23" s="2" t="s">
        <v>23</v>
      </c>
      <c r="B23" s="9" t="s">
        <v>24</v>
      </c>
      <c r="C23" s="4"/>
    </row>
    <row r="24" spans="1:3" x14ac:dyDescent="0.3">
      <c r="A24" s="2" t="s">
        <v>25</v>
      </c>
      <c r="B24" s="9" t="s">
        <v>26</v>
      </c>
      <c r="C24" s="4"/>
    </row>
    <row r="25" spans="1:3" x14ac:dyDescent="0.3">
      <c r="A25" s="2" t="s">
        <v>46</v>
      </c>
      <c r="B25" s="9" t="s">
        <v>47</v>
      </c>
      <c r="C25" s="4"/>
    </row>
    <row r="26" spans="1:3" x14ac:dyDescent="0.3">
      <c r="A26" s="2" t="s">
        <v>48</v>
      </c>
      <c r="B26" s="9" t="s">
        <v>49</v>
      </c>
      <c r="C26" s="4"/>
    </row>
    <row r="27" spans="1:3" x14ac:dyDescent="0.3">
      <c r="A27" s="2" t="s">
        <v>50</v>
      </c>
      <c r="B27" s="9" t="s">
        <v>51</v>
      </c>
      <c r="C27" s="4"/>
    </row>
    <row r="28" spans="1:3" x14ac:dyDescent="0.3">
      <c r="A28" s="2" t="s">
        <v>52</v>
      </c>
      <c r="B28" s="9" t="s">
        <v>53</v>
      </c>
      <c r="C28" s="4"/>
    </row>
    <row r="29" spans="1:3" x14ac:dyDescent="0.3">
      <c r="A29" s="2" t="s">
        <v>54</v>
      </c>
      <c r="B29" s="9" t="s">
        <v>55</v>
      </c>
      <c r="C29" s="4"/>
    </row>
    <row r="30" spans="1:3" x14ac:dyDescent="0.3">
      <c r="A30" s="2" t="s">
        <v>56</v>
      </c>
      <c r="B30" s="9" t="s">
        <v>57</v>
      </c>
      <c r="C30" s="4"/>
    </row>
    <row r="31" spans="1:3" x14ac:dyDescent="0.3">
      <c r="A31" s="2" t="s">
        <v>58</v>
      </c>
      <c r="B31" s="9" t="s">
        <v>59</v>
      </c>
      <c r="C31" s="4"/>
    </row>
    <row r="32" spans="1:3" ht="24" x14ac:dyDescent="0.3">
      <c r="A32" s="2" t="s">
        <v>60</v>
      </c>
      <c r="B32" s="9" t="s">
        <v>61</v>
      </c>
      <c r="C32" s="4"/>
    </row>
    <row r="33" spans="1:3" x14ac:dyDescent="0.3">
      <c r="A33" s="2" t="s">
        <v>62</v>
      </c>
      <c r="B33" s="9" t="s">
        <v>63</v>
      </c>
      <c r="C33" s="4"/>
    </row>
    <row r="34" spans="1:3" x14ac:dyDescent="0.3">
      <c r="A34" s="2" t="s">
        <v>64</v>
      </c>
      <c r="B34" s="9" t="s">
        <v>65</v>
      </c>
      <c r="C34" s="4"/>
    </row>
    <row r="35" spans="1:3" x14ac:dyDescent="0.3">
      <c r="A35" s="2" t="s">
        <v>66</v>
      </c>
      <c r="B35" s="9" t="s">
        <v>67</v>
      </c>
      <c r="C35" s="4"/>
    </row>
    <row r="36" spans="1:3" x14ac:dyDescent="0.3">
      <c r="A36" s="2" t="s">
        <v>68</v>
      </c>
      <c r="B36" s="9" t="s">
        <v>69</v>
      </c>
      <c r="C36" s="4"/>
    </row>
    <row r="37" spans="1:3" x14ac:dyDescent="0.3">
      <c r="A37" s="2" t="s">
        <v>70</v>
      </c>
      <c r="B37" s="9" t="s">
        <v>71</v>
      </c>
      <c r="C37" s="4"/>
    </row>
    <row r="38" spans="1:3" x14ac:dyDescent="0.3">
      <c r="A38" s="2" t="s">
        <v>72</v>
      </c>
      <c r="B38" s="9" t="s">
        <v>73</v>
      </c>
      <c r="C38" s="4"/>
    </row>
    <row r="39" spans="1:3" x14ac:dyDescent="0.3">
      <c r="A39" s="2" t="s">
        <v>74</v>
      </c>
      <c r="B39" s="9" t="s">
        <v>75</v>
      </c>
      <c r="C39" s="4"/>
    </row>
    <row r="40" spans="1:3" ht="15" thickBot="1" x14ac:dyDescent="0.35">
      <c r="A40" s="2" t="s">
        <v>76</v>
      </c>
      <c r="B40" s="9" t="s">
        <v>77</v>
      </c>
      <c r="C40" s="4"/>
    </row>
    <row r="41" spans="1:3" ht="15" thickBot="1" x14ac:dyDescent="0.35">
      <c r="C41" s="7">
        <f t="shared" ref="C41" si="0">SUM(C9:C40)</f>
        <v>0</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45"/>
  <sheetViews>
    <sheetView workbookViewId="0">
      <selection activeCell="C10" sqref="C10"/>
    </sheetView>
  </sheetViews>
  <sheetFormatPr defaultRowHeight="14.4" x14ac:dyDescent="0.3"/>
  <cols>
    <col min="1" max="1" width="11" style="12" customWidth="1"/>
    <col min="2" max="2" width="15.6640625" customWidth="1"/>
    <col min="3" max="3" width="45.5546875" customWidth="1"/>
    <col min="4" max="4" width="23.109375" customWidth="1"/>
    <col min="8" max="8" width="9.109375" style="16"/>
  </cols>
  <sheetData>
    <row r="1" spans="1:9" x14ac:dyDescent="0.3">
      <c r="A1" s="12" t="s">
        <v>101</v>
      </c>
      <c r="B1" t="s">
        <v>87</v>
      </c>
      <c r="C1" t="s">
        <v>83</v>
      </c>
    </row>
    <row r="2" spans="1:9" x14ac:dyDescent="0.3">
      <c r="A2" s="12">
        <f>'Contractor CP'!H17</f>
        <v>0</v>
      </c>
      <c r="B2" s="16" t="s">
        <v>155</v>
      </c>
      <c r="C2" s="16" t="s">
        <v>158</v>
      </c>
      <c r="D2" s="18" t="s">
        <v>104</v>
      </c>
      <c r="E2" s="18">
        <v>0</v>
      </c>
      <c r="F2" s="18">
        <v>0</v>
      </c>
      <c r="G2" s="18" t="b">
        <v>0</v>
      </c>
      <c r="H2" s="18">
        <v>0</v>
      </c>
      <c r="I2">
        <f>'Contractor CP'!J8</f>
        <v>0</v>
      </c>
    </row>
    <row r="3" spans="1:9" x14ac:dyDescent="0.3">
      <c r="A3" s="12">
        <f>'Contractor CP'!H16</f>
        <v>0</v>
      </c>
      <c r="B3" s="16" t="s">
        <v>147</v>
      </c>
      <c r="C3" s="16" t="s">
        <v>4</v>
      </c>
      <c r="D3" s="18" t="s">
        <v>104</v>
      </c>
      <c r="E3" s="18">
        <v>0</v>
      </c>
      <c r="F3" s="18">
        <v>0</v>
      </c>
      <c r="G3" s="18" t="b">
        <v>0</v>
      </c>
      <c r="H3" s="18">
        <v>0</v>
      </c>
    </row>
    <row r="4" spans="1:9" x14ac:dyDescent="0.3">
      <c r="A4" s="12">
        <f>'Contractor CP'!H7+'Contractor CP'!H10</f>
        <v>0</v>
      </c>
      <c r="B4" s="16" t="s">
        <v>156</v>
      </c>
      <c r="C4" s="40" t="s">
        <v>105</v>
      </c>
      <c r="D4" s="18" t="s">
        <v>104</v>
      </c>
      <c r="E4" s="18">
        <v>0</v>
      </c>
      <c r="F4" s="18">
        <v>0</v>
      </c>
      <c r="G4" s="18" t="b">
        <v>0</v>
      </c>
      <c r="H4" s="18">
        <v>0</v>
      </c>
    </row>
    <row r="5" spans="1:9" x14ac:dyDescent="0.3">
      <c r="A5" s="12" t="e">
        <f>'Contractor CP'!#REF!</f>
        <v>#REF!</v>
      </c>
      <c r="B5" s="11" t="s">
        <v>157</v>
      </c>
      <c r="C5" s="11" t="s">
        <v>103</v>
      </c>
      <c r="D5" s="18" t="s">
        <v>104</v>
      </c>
      <c r="E5" s="18">
        <v>0</v>
      </c>
      <c r="F5" s="18">
        <v>0</v>
      </c>
      <c r="G5" s="18" t="b">
        <v>0</v>
      </c>
      <c r="H5" s="18">
        <v>0</v>
      </c>
    </row>
    <row r="6" spans="1:9" x14ac:dyDescent="0.3">
      <c r="A6" s="12" t="e">
        <f>'Contractor CP'!#REF!</f>
        <v>#REF!</v>
      </c>
      <c r="B6" s="11" t="s">
        <v>133</v>
      </c>
      <c r="C6" s="11" t="s">
        <v>6</v>
      </c>
      <c r="D6" s="18" t="s">
        <v>104</v>
      </c>
      <c r="E6" s="18">
        <v>0</v>
      </c>
      <c r="F6" s="18">
        <v>0</v>
      </c>
      <c r="G6" s="18" t="b">
        <v>0</v>
      </c>
      <c r="H6" s="18">
        <v>0</v>
      </c>
    </row>
    <row r="7" spans="1:9" x14ac:dyDescent="0.3">
      <c r="A7" s="12" t="e">
        <f>'Contractor CP'!#REF!</f>
        <v>#REF!</v>
      </c>
      <c r="B7" s="11" t="s">
        <v>107</v>
      </c>
      <c r="C7" s="11" t="s">
        <v>8</v>
      </c>
      <c r="D7" s="18" t="s">
        <v>104</v>
      </c>
      <c r="E7" s="18">
        <v>0</v>
      </c>
      <c r="F7" s="18">
        <v>0</v>
      </c>
      <c r="G7" s="18" t="b">
        <v>0</v>
      </c>
      <c r="H7" s="18">
        <v>0</v>
      </c>
    </row>
    <row r="8" spans="1:9" x14ac:dyDescent="0.3">
      <c r="A8" s="12" t="e">
        <f>'Contractor CP'!#REF!</f>
        <v>#REF!</v>
      </c>
      <c r="B8" s="11" t="s">
        <v>108</v>
      </c>
      <c r="C8" s="11" t="s">
        <v>10</v>
      </c>
      <c r="D8" s="18" t="s">
        <v>104</v>
      </c>
      <c r="E8" s="18">
        <v>0</v>
      </c>
      <c r="F8" s="18">
        <v>0</v>
      </c>
      <c r="G8" s="18" t="b">
        <v>0</v>
      </c>
      <c r="H8" s="18">
        <v>0</v>
      </c>
    </row>
    <row r="9" spans="1:9" x14ac:dyDescent="0.3">
      <c r="A9" s="12" t="e">
        <f>'Contractor CP'!#REF!</f>
        <v>#REF!</v>
      </c>
      <c r="B9" s="11" t="s">
        <v>109</v>
      </c>
      <c r="C9" s="11" t="s">
        <v>12</v>
      </c>
      <c r="D9" s="18" t="s">
        <v>104</v>
      </c>
      <c r="E9" s="18">
        <v>0</v>
      </c>
      <c r="F9" s="18">
        <v>0</v>
      </c>
      <c r="G9" s="18" t="b">
        <v>0</v>
      </c>
      <c r="H9" s="18">
        <v>0</v>
      </c>
    </row>
    <row r="10" spans="1:9" x14ac:dyDescent="0.3">
      <c r="A10" s="12" t="e">
        <f>'Contractor CP'!#REF!</f>
        <v>#REF!</v>
      </c>
      <c r="B10" s="11" t="s">
        <v>110</v>
      </c>
      <c r="C10" s="11" t="s">
        <v>14</v>
      </c>
      <c r="D10" s="18" t="s">
        <v>104</v>
      </c>
      <c r="E10" s="18">
        <v>0</v>
      </c>
      <c r="F10" s="18">
        <v>0</v>
      </c>
      <c r="G10" s="18" t="b">
        <v>0</v>
      </c>
      <c r="H10" s="18">
        <v>0</v>
      </c>
    </row>
    <row r="11" spans="1:9" x14ac:dyDescent="0.3">
      <c r="A11" s="12" t="e">
        <f>'Contractor CP'!#REF!</f>
        <v>#REF!</v>
      </c>
      <c r="B11" s="11" t="s">
        <v>111</v>
      </c>
      <c r="C11" s="11" t="s">
        <v>16</v>
      </c>
      <c r="D11" s="18" t="s">
        <v>104</v>
      </c>
      <c r="E11" s="18">
        <v>0</v>
      </c>
      <c r="F11" s="18">
        <v>0</v>
      </c>
      <c r="G11" s="18" t="b">
        <v>0</v>
      </c>
      <c r="H11" s="18">
        <v>0</v>
      </c>
    </row>
    <row r="12" spans="1:9" x14ac:dyDescent="0.3">
      <c r="A12" s="12" t="e">
        <f>'Contractor CP'!#REF!</f>
        <v>#REF!</v>
      </c>
      <c r="B12" s="11" t="s">
        <v>112</v>
      </c>
      <c r="C12" s="11" t="s">
        <v>18</v>
      </c>
      <c r="D12" s="18" t="s">
        <v>104</v>
      </c>
      <c r="E12" s="18">
        <v>0</v>
      </c>
      <c r="F12" s="18">
        <v>0</v>
      </c>
      <c r="G12" s="18" t="b">
        <v>0</v>
      </c>
      <c r="H12" s="18">
        <v>0</v>
      </c>
    </row>
    <row r="13" spans="1:9" x14ac:dyDescent="0.3">
      <c r="A13" s="12" t="e">
        <f>'Contractor CP'!#REF!</f>
        <v>#REF!</v>
      </c>
      <c r="B13" s="11" t="s">
        <v>113</v>
      </c>
      <c r="C13" s="11" t="s">
        <v>20</v>
      </c>
      <c r="D13" s="18" t="s">
        <v>104</v>
      </c>
      <c r="E13" s="18">
        <v>0</v>
      </c>
      <c r="F13" s="18">
        <v>0</v>
      </c>
      <c r="G13" s="18" t="b">
        <v>0</v>
      </c>
      <c r="H13" s="18">
        <v>0</v>
      </c>
    </row>
    <row r="14" spans="1:9" x14ac:dyDescent="0.3">
      <c r="A14" s="12" t="e">
        <f>'Contractor CP'!#REF!</f>
        <v>#REF!</v>
      </c>
      <c r="B14" s="11" t="s">
        <v>114</v>
      </c>
      <c r="C14" s="11" t="s">
        <v>22</v>
      </c>
      <c r="D14" s="18" t="s">
        <v>104</v>
      </c>
      <c r="E14" s="18">
        <v>0</v>
      </c>
      <c r="F14" s="18">
        <v>0</v>
      </c>
      <c r="G14" s="18" t="b">
        <v>0</v>
      </c>
      <c r="H14" s="18">
        <v>0</v>
      </c>
    </row>
    <row r="15" spans="1:9" x14ac:dyDescent="0.3">
      <c r="A15" s="12" t="e">
        <f>'Contractor CP'!#REF!</f>
        <v>#REF!</v>
      </c>
      <c r="B15" s="11" t="s">
        <v>115</v>
      </c>
      <c r="C15" s="11" t="s">
        <v>24</v>
      </c>
      <c r="D15" s="18" t="s">
        <v>104</v>
      </c>
      <c r="E15" s="18">
        <v>0</v>
      </c>
      <c r="F15" s="18">
        <v>0</v>
      </c>
      <c r="G15" s="18" t="b">
        <v>0</v>
      </c>
      <c r="H15" s="18">
        <v>0</v>
      </c>
    </row>
    <row r="16" spans="1:9" x14ac:dyDescent="0.3">
      <c r="A16" s="12" t="e">
        <f>'Contractor CP'!#REF!</f>
        <v>#REF!</v>
      </c>
      <c r="B16" s="11" t="s">
        <v>116</v>
      </c>
      <c r="C16" s="11" t="s">
        <v>26</v>
      </c>
      <c r="D16" s="18" t="s">
        <v>104</v>
      </c>
      <c r="E16" s="18">
        <v>0</v>
      </c>
      <c r="F16" s="18">
        <v>0</v>
      </c>
      <c r="G16" s="18" t="b">
        <v>0</v>
      </c>
      <c r="H16" s="18">
        <v>0</v>
      </c>
    </row>
    <row r="17" spans="1:8" x14ac:dyDescent="0.3">
      <c r="A17" s="12" t="e">
        <f>'Contractor CP'!#REF!</f>
        <v>#REF!</v>
      </c>
      <c r="B17" s="11" t="s">
        <v>117</v>
      </c>
      <c r="C17" s="11" t="s">
        <v>47</v>
      </c>
      <c r="D17" s="18" t="s">
        <v>104</v>
      </c>
      <c r="E17" s="18">
        <v>0</v>
      </c>
      <c r="F17" s="18">
        <v>0</v>
      </c>
      <c r="G17" s="18" t="b">
        <v>0</v>
      </c>
      <c r="H17" s="18">
        <v>0</v>
      </c>
    </row>
    <row r="18" spans="1:8" x14ac:dyDescent="0.3">
      <c r="A18" s="12" t="e">
        <f>'Contractor CP'!#REF!</f>
        <v>#REF!</v>
      </c>
      <c r="B18" s="11" t="s">
        <v>118</v>
      </c>
      <c r="C18" s="11" t="s">
        <v>49</v>
      </c>
      <c r="D18" s="18" t="s">
        <v>104</v>
      </c>
      <c r="E18" s="18">
        <v>0</v>
      </c>
      <c r="F18" s="18">
        <v>0</v>
      </c>
      <c r="G18" s="18" t="b">
        <v>0</v>
      </c>
      <c r="H18" s="18">
        <v>0</v>
      </c>
    </row>
    <row r="19" spans="1:8" x14ac:dyDescent="0.3">
      <c r="A19" s="12" t="e">
        <f>'Contractor CP'!#REF!</f>
        <v>#REF!</v>
      </c>
      <c r="B19" s="11" t="s">
        <v>119</v>
      </c>
      <c r="C19" s="11" t="s">
        <v>51</v>
      </c>
      <c r="D19" s="18" t="s">
        <v>104</v>
      </c>
      <c r="E19" s="18">
        <v>0</v>
      </c>
      <c r="F19" s="18">
        <v>0</v>
      </c>
      <c r="G19" s="18" t="b">
        <v>0</v>
      </c>
      <c r="H19" s="18">
        <v>0</v>
      </c>
    </row>
    <row r="20" spans="1:8" x14ac:dyDescent="0.3">
      <c r="A20" s="12" t="e">
        <f>'Contractor CP'!#REF!</f>
        <v>#REF!</v>
      </c>
      <c r="B20" s="11" t="s">
        <v>120</v>
      </c>
      <c r="C20" s="11" t="s">
        <v>53</v>
      </c>
      <c r="D20" s="18" t="s">
        <v>104</v>
      </c>
      <c r="E20" s="18">
        <v>0</v>
      </c>
      <c r="F20" s="18">
        <v>0</v>
      </c>
      <c r="G20" s="18" t="b">
        <v>0</v>
      </c>
      <c r="H20" s="18">
        <v>0</v>
      </c>
    </row>
    <row r="21" spans="1:8" x14ac:dyDescent="0.3">
      <c r="A21" s="12" t="e">
        <f>'Contractor CP'!#REF!</f>
        <v>#REF!</v>
      </c>
      <c r="B21" s="11" t="s">
        <v>121</v>
      </c>
      <c r="C21" s="11" t="s">
        <v>55</v>
      </c>
      <c r="D21" s="18" t="s">
        <v>104</v>
      </c>
      <c r="E21" s="18">
        <v>0</v>
      </c>
      <c r="F21" s="18">
        <v>0</v>
      </c>
      <c r="G21" s="18" t="b">
        <v>0</v>
      </c>
      <c r="H21" s="18">
        <v>0</v>
      </c>
    </row>
    <row r="22" spans="1:8" x14ac:dyDescent="0.3">
      <c r="A22" s="12" t="e">
        <f>'Contractor CP'!#REF!</f>
        <v>#REF!</v>
      </c>
      <c r="B22" s="11" t="s">
        <v>122</v>
      </c>
      <c r="C22" s="11" t="s">
        <v>57</v>
      </c>
      <c r="D22" s="18" t="s">
        <v>104</v>
      </c>
      <c r="E22" s="18">
        <v>0</v>
      </c>
      <c r="F22" s="18">
        <v>0</v>
      </c>
      <c r="G22" s="18" t="b">
        <v>0</v>
      </c>
      <c r="H22" s="18">
        <v>0</v>
      </c>
    </row>
    <row r="23" spans="1:8" x14ac:dyDescent="0.3">
      <c r="A23" s="12" t="e">
        <f>'Contractor CP'!#REF!</f>
        <v>#REF!</v>
      </c>
      <c r="B23" s="11" t="s">
        <v>123</v>
      </c>
      <c r="C23" s="11" t="s">
        <v>59</v>
      </c>
      <c r="D23" s="18" t="s">
        <v>104</v>
      </c>
      <c r="E23" s="18">
        <v>0</v>
      </c>
      <c r="F23" s="18">
        <v>0</v>
      </c>
      <c r="G23" s="18" t="b">
        <v>0</v>
      </c>
      <c r="H23" s="18">
        <v>0</v>
      </c>
    </row>
    <row r="24" spans="1:8" x14ac:dyDescent="0.3">
      <c r="A24" s="12" t="e">
        <f>'Contractor CP'!#REF!</f>
        <v>#REF!</v>
      </c>
      <c r="B24" s="11" t="s">
        <v>124</v>
      </c>
      <c r="C24" s="11" t="s">
        <v>152</v>
      </c>
      <c r="D24" s="18" t="s">
        <v>104</v>
      </c>
      <c r="E24" s="18">
        <v>0</v>
      </c>
      <c r="F24" s="18">
        <v>0</v>
      </c>
      <c r="G24" s="18" t="b">
        <v>0</v>
      </c>
      <c r="H24" s="18">
        <v>0</v>
      </c>
    </row>
    <row r="25" spans="1:8" x14ac:dyDescent="0.3">
      <c r="A25" s="12" t="e">
        <f>'Contractor CP'!#REF!</f>
        <v>#REF!</v>
      </c>
      <c r="B25" s="11" t="s">
        <v>125</v>
      </c>
      <c r="C25" s="11" t="s">
        <v>63</v>
      </c>
      <c r="D25" s="18" t="s">
        <v>104</v>
      </c>
      <c r="E25" s="18">
        <v>0</v>
      </c>
      <c r="F25" s="18">
        <v>0</v>
      </c>
      <c r="G25" s="18" t="b">
        <v>0</v>
      </c>
      <c r="H25" s="18">
        <v>0</v>
      </c>
    </row>
    <row r="26" spans="1:8" x14ac:dyDescent="0.3">
      <c r="A26" s="12" t="e">
        <f>'Contractor CP'!#REF!</f>
        <v>#REF!</v>
      </c>
      <c r="B26" s="11" t="s">
        <v>126</v>
      </c>
      <c r="C26" s="11" t="s">
        <v>65</v>
      </c>
      <c r="D26" s="18" t="s">
        <v>104</v>
      </c>
      <c r="E26" s="18">
        <v>0</v>
      </c>
      <c r="F26" s="18">
        <v>0</v>
      </c>
      <c r="G26" s="18" t="b">
        <v>0</v>
      </c>
      <c r="H26" s="18">
        <v>0</v>
      </c>
    </row>
    <row r="27" spans="1:8" x14ac:dyDescent="0.3">
      <c r="A27" s="12" t="e">
        <f>'Contractor CP'!#REF!</f>
        <v>#REF!</v>
      </c>
      <c r="B27" s="11" t="s">
        <v>127</v>
      </c>
      <c r="C27" s="11" t="s">
        <v>67</v>
      </c>
      <c r="D27" s="18" t="s">
        <v>104</v>
      </c>
      <c r="E27" s="18">
        <v>0</v>
      </c>
      <c r="F27" s="18">
        <v>0</v>
      </c>
      <c r="G27" s="18" t="b">
        <v>0</v>
      </c>
      <c r="H27" s="18">
        <v>0</v>
      </c>
    </row>
    <row r="28" spans="1:8" x14ac:dyDescent="0.3">
      <c r="A28" s="12" t="e">
        <f>'Contractor CP'!#REF!</f>
        <v>#REF!</v>
      </c>
      <c r="B28" s="11" t="s">
        <v>128</v>
      </c>
      <c r="C28" s="11" t="s">
        <v>69</v>
      </c>
      <c r="D28" s="18" t="s">
        <v>104</v>
      </c>
      <c r="E28" s="18">
        <v>0</v>
      </c>
      <c r="F28" s="18">
        <v>0</v>
      </c>
      <c r="G28" s="18" t="b">
        <v>0</v>
      </c>
      <c r="H28" s="18">
        <v>0</v>
      </c>
    </row>
    <row r="29" spans="1:8" x14ac:dyDescent="0.3">
      <c r="A29" s="12" t="e">
        <f>'Contractor CP'!#REF!</f>
        <v>#REF!</v>
      </c>
      <c r="B29" s="11" t="s">
        <v>129</v>
      </c>
      <c r="C29" s="11" t="s">
        <v>71</v>
      </c>
      <c r="D29" s="18" t="s">
        <v>104</v>
      </c>
      <c r="E29" s="18">
        <v>0</v>
      </c>
      <c r="F29" s="18">
        <v>0</v>
      </c>
      <c r="G29" s="18" t="b">
        <v>0</v>
      </c>
      <c r="H29" s="18">
        <v>0</v>
      </c>
    </row>
    <row r="30" spans="1:8" x14ac:dyDescent="0.3">
      <c r="A30" s="12" t="e">
        <f>'Contractor CP'!#REF!</f>
        <v>#REF!</v>
      </c>
      <c r="B30" s="11" t="s">
        <v>130</v>
      </c>
      <c r="C30" s="11" t="s">
        <v>73</v>
      </c>
      <c r="D30" s="18" t="s">
        <v>104</v>
      </c>
      <c r="E30" s="18">
        <v>0</v>
      </c>
      <c r="F30" s="18">
        <v>0</v>
      </c>
      <c r="G30" s="18" t="b">
        <v>0</v>
      </c>
      <c r="H30" s="18">
        <v>0</v>
      </c>
    </row>
    <row r="31" spans="1:8" x14ac:dyDescent="0.3">
      <c r="A31" s="12" t="e">
        <f>'Contractor CP'!#REF!</f>
        <v>#REF!</v>
      </c>
      <c r="B31" s="11" t="s">
        <v>131</v>
      </c>
      <c r="C31" s="11" t="s">
        <v>75</v>
      </c>
      <c r="D31" s="18" t="s">
        <v>104</v>
      </c>
      <c r="E31" s="18">
        <v>0</v>
      </c>
      <c r="F31" s="18">
        <v>0</v>
      </c>
      <c r="G31" s="18" t="b">
        <v>0</v>
      </c>
      <c r="H31" s="18">
        <v>0</v>
      </c>
    </row>
    <row r="32" spans="1:8" x14ac:dyDescent="0.3">
      <c r="A32" s="12" t="e">
        <f>'Contractor CP'!#REF!</f>
        <v>#REF!</v>
      </c>
      <c r="B32" s="11" t="s">
        <v>132</v>
      </c>
      <c r="C32" s="11" t="s">
        <v>77</v>
      </c>
      <c r="D32" s="18" t="s">
        <v>104</v>
      </c>
      <c r="E32" s="18">
        <v>0</v>
      </c>
      <c r="F32" s="18">
        <v>0</v>
      </c>
      <c r="G32" s="18" t="b">
        <v>0</v>
      </c>
      <c r="H32" s="18">
        <v>0</v>
      </c>
    </row>
    <row r="33" spans="1:8" x14ac:dyDescent="0.3">
      <c r="A33" s="12">
        <f>-'Contractor CP'!H20</f>
        <v>0</v>
      </c>
      <c r="B33" s="11" t="s">
        <v>146</v>
      </c>
      <c r="C33" s="11" t="s">
        <v>145</v>
      </c>
      <c r="D33" s="18" t="s">
        <v>104</v>
      </c>
      <c r="E33" s="18">
        <v>0</v>
      </c>
      <c r="F33" s="18">
        <v>0</v>
      </c>
      <c r="G33" s="18" t="b">
        <v>0</v>
      </c>
      <c r="H33" s="18">
        <v>0</v>
      </c>
    </row>
    <row r="34" spans="1:8" x14ac:dyDescent="0.3">
      <c r="B34" s="11"/>
      <c r="C34" s="11"/>
    </row>
    <row r="35" spans="1:8" x14ac:dyDescent="0.3">
      <c r="B35" s="11"/>
      <c r="C35" s="11"/>
    </row>
    <row r="36" spans="1:8" x14ac:dyDescent="0.3">
      <c r="B36" s="11"/>
      <c r="C36" s="11"/>
    </row>
    <row r="37" spans="1:8" x14ac:dyDescent="0.3">
      <c r="B37" s="11"/>
      <c r="C37" s="11"/>
    </row>
    <row r="38" spans="1:8" x14ac:dyDescent="0.3">
      <c r="B38" s="11"/>
      <c r="C38" s="11"/>
    </row>
    <row r="39" spans="1:8" x14ac:dyDescent="0.3">
      <c r="B39" s="11"/>
      <c r="C39" s="11"/>
    </row>
    <row r="40" spans="1:8" x14ac:dyDescent="0.3">
      <c r="B40" s="11"/>
      <c r="C40" s="11"/>
    </row>
    <row r="41" spans="1:8" x14ac:dyDescent="0.3">
      <c r="B41" s="11"/>
      <c r="C41" s="11"/>
    </row>
    <row r="42" spans="1:8" x14ac:dyDescent="0.3">
      <c r="B42" s="11"/>
      <c r="C42" s="11"/>
    </row>
    <row r="43" spans="1:8" x14ac:dyDescent="0.3">
      <c r="B43" s="11"/>
      <c r="C43" s="11"/>
    </row>
    <row r="44" spans="1:8" x14ac:dyDescent="0.3">
      <c r="B44" s="11"/>
      <c r="C44" s="11"/>
    </row>
    <row r="45" spans="1:8" x14ac:dyDescent="0.3">
      <c r="B45" s="11"/>
      <c r="C45" s="1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Contractor CP</vt:lpstr>
      <vt:lpstr>Paste Copy</vt:lpstr>
      <vt:lpstr>Roll Up</vt:lpstr>
      <vt:lpstr>info Grid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Ramirez, Jason S</dc:creator>
  <cp:lastModifiedBy>Merry, Nick</cp:lastModifiedBy>
  <cp:lastPrinted>2021-06-28T14:45:20Z</cp:lastPrinted>
  <dcterms:created xsi:type="dcterms:W3CDTF">2020-03-19T17:18:22Z</dcterms:created>
  <dcterms:modified xsi:type="dcterms:W3CDTF">2021-07-02T18:21:43Z</dcterms:modified>
</cp:coreProperties>
</file>